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hidden" name="Лист4" sheetId="2" r:id="rId5"/>
    <sheet state="hidden" name="Лист2" sheetId="3" r:id="rId6"/>
    <sheet state="hidden" name="Лист3" sheetId="4" r:id="rId7"/>
  </sheets>
  <definedNames/>
  <calcPr/>
</workbook>
</file>

<file path=xl/sharedStrings.xml><?xml version="1.0" encoding="utf-8"?>
<sst xmlns="http://schemas.openxmlformats.org/spreadsheetml/2006/main" count="310" uniqueCount="56">
  <si>
    <t>Вкажіть бажану суму кредиту, грн.</t>
  </si>
  <si>
    <t>Cума кредиту від 5 000 до 1 000 000 грн.</t>
  </si>
  <si>
    <t>Какое предложение</t>
  </si>
  <si>
    <t>Свой кредит/моряк</t>
  </si>
  <si>
    <r>
      <rPr>
        <rFont val="Century Gothic"/>
        <b/>
        <color theme="1"/>
        <sz val="16.0"/>
      </rPr>
      <t xml:space="preserve">Σ задолженности по кредитам </t>
    </r>
    <r>
      <rPr>
        <rFont val="Century Gothic"/>
        <b/>
        <color rgb="FFFF0000"/>
        <sz val="16.0"/>
      </rPr>
      <t>(для ТОП АП)</t>
    </r>
  </si>
  <si>
    <t>Страховка</t>
  </si>
  <si>
    <t>Нет</t>
  </si>
  <si>
    <t>Строк кредиту, міс.</t>
  </si>
  <si>
    <t>Пакет Страхования</t>
  </si>
  <si>
    <t>Сума кредиту, грн.</t>
  </si>
  <si>
    <t>Розмір платежу в місяць, грн.</t>
  </si>
  <si>
    <t>Переплата
в місяць, грн.</t>
  </si>
  <si>
    <t>Загальні витрати за кредитом, грн.</t>
  </si>
  <si>
    <t>Загальна вартість кредиту, грн.</t>
  </si>
  <si>
    <t>Реальна річна
процентна ставка</t>
  </si>
  <si>
    <t>переплата за весь период%</t>
  </si>
  <si>
    <t>переплата за год  грн</t>
  </si>
  <si>
    <t>переплата за год %</t>
  </si>
  <si>
    <t>Страховка за весь период</t>
  </si>
  <si>
    <t>страховка в месяц</t>
  </si>
  <si>
    <t>Выбрать срок досрочного закрытия</t>
  </si>
  <si>
    <t>Комиссия, грн</t>
  </si>
  <si>
    <t>PL_Свой_кредит 50000 - 100000</t>
  </si>
  <si>
    <t>Персональний кредит</t>
  </si>
  <si>
    <t>PLsk0310</t>
  </si>
  <si>
    <t>UAH</t>
  </si>
  <si>
    <t>-</t>
  </si>
  <si>
    <t>Комиссии Свой</t>
  </si>
  <si>
    <t>PL_Свой кредит 100000 - 200000</t>
  </si>
  <si>
    <t>PLsk0210</t>
  </si>
  <si>
    <t>Страховки</t>
  </si>
  <si>
    <t>Тип страховки</t>
  </si>
  <si>
    <t>Ставка</t>
  </si>
  <si>
    <t>еж.ком.</t>
  </si>
  <si>
    <t>PL_Свой кредит 200000 - 300000</t>
  </si>
  <si>
    <t>PLsk0211</t>
  </si>
  <si>
    <t>Base1 (0,35)</t>
  </si>
  <si>
    <t>Пакет 1</t>
  </si>
  <si>
    <t>Пакет 2</t>
  </si>
  <si>
    <t>Base+ (0,60)</t>
  </si>
  <si>
    <t>Пакет 3</t>
  </si>
  <si>
    <t>Classic (0,19)</t>
  </si>
  <si>
    <t>Пакет 4</t>
  </si>
  <si>
    <t>Light  (0,1)</t>
  </si>
  <si>
    <t>Cross</t>
  </si>
  <si>
    <t>Base (0,30)</t>
  </si>
  <si>
    <t>Продукты</t>
  </si>
  <si>
    <t>5000 - 50000</t>
  </si>
  <si>
    <t>50000 - 100000</t>
  </si>
  <si>
    <t>100000-200000</t>
  </si>
  <si>
    <t>200000-300000</t>
  </si>
  <si>
    <t>300000-500000</t>
  </si>
  <si>
    <t>500000-1000000</t>
  </si>
  <si>
    <t>Top Up + Cross WinBack</t>
  </si>
  <si>
    <t>PL_Big Money 300000 - 500000</t>
  </si>
  <si>
    <t>PLsk0274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</si>
</sst>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-* #,##0_р_._-;\-* #,##0_р_._-;_-* &quot;-&quot;??_р_._-;_-@"/>
    <numFmt numFmtId="165" formatCode="_-* #,##0.00_р_._-;\-* #,##0.00_р_._-;_-* &quot;-&quot;??_р_._-;_-@"/>
    <numFmt numFmtId="166" formatCode="#,##0\ _₴"/>
    <numFmt numFmtId="167" formatCode="0.0%"/>
    <numFmt numFmtId="168" formatCode="0.000"/>
  </numFmts>
  <fonts count="34">
    <font>
      <sz val="11.0"/>
      <color rgb="FF000000"/>
      <name val="Calibri"/>
    </font>
    <font>
      <sz val="16.0"/>
      <color rgb="FF000000"/>
      <name val="Calibri"/>
    </font>
    <font>
      <b/>
      <sz val="16.0"/>
      <color theme="1"/>
      <name val="Century Gothic"/>
    </font>
    <font/>
    <font>
      <b/>
      <sz val="16.0"/>
      <color rgb="FFFF0000"/>
      <name val="Century Gothic"/>
    </font>
    <font>
      <b/>
      <sz val="16.0"/>
      <color rgb="FFFFFFFF"/>
      <name val="Century Gothic"/>
    </font>
    <font>
      <b/>
      <i/>
      <sz val="12.0"/>
      <color theme="1"/>
      <name val="Century Gothic"/>
    </font>
    <font>
      <b/>
      <i/>
      <sz val="11.0"/>
      <color theme="1"/>
      <name val="Calibri"/>
    </font>
    <font>
      <sz val="16.0"/>
      <color rgb="FFFF0000"/>
      <name val="Century Gothic"/>
    </font>
    <font>
      <sz val="11.0"/>
      <color theme="1"/>
      <name val="Calibri"/>
    </font>
    <font>
      <b/>
      <i/>
      <sz val="11.0"/>
      <color rgb="FF000000"/>
      <name val="Calibri"/>
    </font>
    <font>
      <sz val="16.0"/>
      <color rgb="FFFFFFFF"/>
      <name val="Century Gothic"/>
    </font>
    <font>
      <sz val="16.0"/>
      <color rgb="FF000000"/>
      <name val="Century Gothic"/>
    </font>
    <font>
      <sz val="16.0"/>
      <color theme="1"/>
      <name val="Times New Roman"/>
    </font>
    <font>
      <b/>
      <sz val="14.0"/>
      <color theme="1"/>
      <name val="Century Gothic"/>
    </font>
    <font>
      <b/>
      <sz val="14.0"/>
      <color rgb="FF000000"/>
      <name val="Century Gothic"/>
    </font>
    <font>
      <b/>
      <sz val="16.0"/>
      <color rgb="FF000000"/>
      <name val="Century Gothic"/>
    </font>
    <font>
      <b/>
      <sz val="14.0"/>
      <color rgb="FFFF0000"/>
      <name val="Century Gothic"/>
    </font>
    <font>
      <b/>
      <sz val="14.0"/>
      <color rgb="FF00B050"/>
      <name val="Century Gothic"/>
    </font>
    <font>
      <b/>
      <i/>
      <sz val="14.0"/>
      <color rgb="FF000000"/>
      <name val="Century Gothic"/>
    </font>
    <font>
      <b/>
      <i/>
      <sz val="16.0"/>
      <color rgb="FF000000"/>
      <name val="Century Gothic"/>
    </font>
    <font>
      <sz val="16.0"/>
      <color theme="1"/>
      <name val="Calibri"/>
    </font>
    <font>
      <sz val="20.0"/>
      <color rgb="FF000000"/>
      <name val="Calibri"/>
    </font>
    <font>
      <b/>
      <sz val="14.0"/>
      <color rgb="FFFF0000"/>
      <name val="Calibri"/>
    </font>
    <font>
      <b/>
      <sz val="16.0"/>
      <color rgb="FF000000"/>
      <name val="Calibri"/>
    </font>
    <font>
      <b/>
      <sz val="16.0"/>
      <color rgb="FFFF0000"/>
      <name val="Calibri"/>
    </font>
    <font>
      <b/>
      <sz val="16.0"/>
      <color rgb="FF00B050"/>
      <name val="Century Gothic"/>
    </font>
    <font>
      <b/>
      <sz val="16.0"/>
      <color theme="1"/>
      <name val="Calibri"/>
    </font>
    <font>
      <sz val="22.0"/>
      <color rgb="FF000000"/>
      <name val="Calibri"/>
    </font>
    <font>
      <sz val="22.0"/>
      <color theme="1"/>
      <name val="Times New Roman"/>
    </font>
    <font>
      <sz val="18.0"/>
      <color rgb="FF000000"/>
      <name val="Calibri"/>
    </font>
    <font>
      <sz val="16.0"/>
      <color rgb="FF009900"/>
      <name val="Times New Roman"/>
    </font>
    <font>
      <sz val="16.0"/>
      <color rgb="FF000000"/>
      <name val="Times New Roman"/>
    </font>
    <font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7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/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</border>
    <border>
      <left/>
      <top style="medium">
        <color rgb="FF000000"/>
      </top>
      <bottom/>
    </border>
    <border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bottom/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/>
      <top/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top/>
      <bottom style="medium">
        <color rgb="FF000000"/>
      </bottom>
    </border>
    <border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</border>
    <border>
      <left/>
      <right/>
      <bottom/>
    </border>
    <border>
      <left/>
      <right style="thick">
        <color rgb="FF000000"/>
      </right>
      <top/>
      <bottom/>
    </border>
  </borders>
  <cellStyleXfs count="1">
    <xf borderId="0" fillId="0" fontId="0" numFmtId="0" applyAlignment="1" applyFont="1"/>
  </cellStyleXfs>
  <cellXfs count="23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1" numFmtId="0" xfId="0" applyAlignment="1" applyBorder="1" applyFont="1">
      <alignment horizontal="center"/>
    </xf>
    <xf borderId="1" fillId="2" fontId="1" numFmtId="1" xfId="0" applyBorder="1" applyFont="1" applyNumberFormat="1"/>
    <xf borderId="2" fillId="3" fontId="2" numFmtId="0" xfId="0" applyAlignment="1" applyBorder="1" applyFill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1" fillId="4" fontId="4" numFmtId="164" xfId="0" applyAlignment="1" applyBorder="1" applyFill="1" applyFont="1" applyNumberFormat="1">
      <alignment horizontal="center" shrinkToFit="0" vertical="center" wrapText="1"/>
    </xf>
    <xf borderId="1" fillId="2" fontId="5" numFmtId="0" xfId="0" applyAlignment="1" applyBorder="1" applyFont="1">
      <alignment shrinkToFit="0" vertical="center" wrapText="1"/>
    </xf>
    <xf borderId="2" fillId="2" fontId="6" numFmtId="0" xfId="0" applyAlignment="1" applyBorder="1" applyFont="1">
      <alignment horizontal="left" shrinkToFit="0" vertical="center" wrapText="1"/>
    </xf>
    <xf borderId="0" fillId="0" fontId="7" numFmtId="0" xfId="0" applyFont="1"/>
    <xf borderId="2" fillId="2" fontId="2" numFmtId="0" xfId="0" applyAlignment="1" applyBorder="1" applyFont="1">
      <alignment horizontal="center" shrinkToFit="0" vertical="center" wrapText="1"/>
    </xf>
    <xf borderId="1" fillId="2" fontId="8" numFmtId="0" xfId="0" applyAlignment="1" applyBorder="1" applyFont="1">
      <alignment horizontal="center" shrinkToFit="0" vertical="center" wrapText="1"/>
    </xf>
    <xf borderId="0" fillId="0" fontId="9" numFmtId="0" xfId="0" applyFont="1"/>
    <xf borderId="0" fillId="0" fontId="10" numFmtId="0" xfId="0" applyFont="1"/>
    <xf borderId="1" fillId="2" fontId="11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1" fillId="2" fontId="12" numFmtId="0" xfId="0" applyBorder="1" applyFont="1"/>
    <xf borderId="1" fillId="2" fontId="2" numFmtId="0" xfId="0" applyAlignment="1" applyBorder="1" applyFont="1">
      <alignment horizontal="center" shrinkToFit="0" vertical="center" wrapText="1"/>
    </xf>
    <xf borderId="1" fillId="2" fontId="1" numFmtId="10" xfId="0" applyBorder="1" applyFont="1" applyNumberFormat="1"/>
    <xf borderId="5" fillId="2" fontId="13" numFmtId="0" xfId="0" applyAlignment="1" applyBorder="1" applyFont="1">
      <alignment vertical="center"/>
    </xf>
    <xf borderId="5" fillId="2" fontId="13" numFmtId="49" xfId="0" applyAlignment="1" applyBorder="1" applyFont="1" applyNumberFormat="1">
      <alignment vertical="center"/>
    </xf>
    <xf borderId="6" fillId="2" fontId="13" numFmtId="14" xfId="0" applyAlignment="1" applyBorder="1" applyFont="1" applyNumberFormat="1">
      <alignment vertical="center"/>
    </xf>
    <xf borderId="7" fillId="2" fontId="13" numFmtId="0" xfId="0" applyAlignment="1" applyBorder="1" applyFont="1">
      <alignment vertical="center"/>
    </xf>
    <xf borderId="5" fillId="2" fontId="13" numFmtId="0" xfId="0" applyAlignment="1" applyBorder="1" applyFont="1">
      <alignment horizontal="center" vertical="center"/>
    </xf>
    <xf borderId="8" fillId="2" fontId="13" numFmtId="49" xfId="0" applyAlignment="1" applyBorder="1" applyFont="1" applyNumberFormat="1">
      <alignment horizontal="center" vertical="center"/>
    </xf>
    <xf borderId="5" fillId="2" fontId="13" numFmtId="165" xfId="0" applyAlignment="1" applyBorder="1" applyFont="1" applyNumberFormat="1">
      <alignment horizontal="center" vertical="center"/>
    </xf>
    <xf borderId="6" fillId="2" fontId="13" numFmtId="10" xfId="0" applyAlignment="1" applyBorder="1" applyFont="1" applyNumberFormat="1">
      <alignment horizontal="center" vertical="center"/>
    </xf>
    <xf borderId="5" fillId="2" fontId="13" numFmtId="10" xfId="0" applyAlignment="1" applyBorder="1" applyFont="1" applyNumberFormat="1">
      <alignment horizontal="center" vertical="center"/>
    </xf>
    <xf borderId="9" fillId="5" fontId="14" numFmtId="0" xfId="0" applyAlignment="1" applyBorder="1" applyFill="1" applyFont="1">
      <alignment horizontal="center" shrinkToFit="0" vertical="center" wrapText="1"/>
    </xf>
    <xf borderId="10" fillId="5" fontId="14" numFmtId="0" xfId="0" applyAlignment="1" applyBorder="1" applyFont="1">
      <alignment horizontal="center" shrinkToFit="0" vertical="center" wrapText="1"/>
    </xf>
    <xf borderId="11" fillId="5" fontId="14" numFmtId="0" xfId="0" applyAlignment="1" applyBorder="1" applyFont="1">
      <alignment horizontal="center" shrinkToFit="0" vertical="center" wrapText="1"/>
    </xf>
    <xf borderId="12" fillId="0" fontId="3" numFmtId="0" xfId="0" applyBorder="1" applyFont="1"/>
    <xf borderId="10" fillId="5" fontId="15" numFmtId="0" xfId="0" applyAlignment="1" applyBorder="1" applyFont="1">
      <alignment horizontal="center" shrinkToFit="0" vertical="center" wrapText="1"/>
    </xf>
    <xf borderId="13" fillId="5" fontId="15" numFmtId="0" xfId="0" applyAlignment="1" applyBorder="1" applyFont="1">
      <alignment horizontal="center" shrinkToFit="0" vertical="center" wrapText="1"/>
    </xf>
    <xf borderId="14" fillId="2" fontId="16" numFmtId="0" xfId="0" applyAlignment="1" applyBorder="1" applyFont="1">
      <alignment horizontal="center" shrinkToFit="0" vertical="center" wrapText="1"/>
    </xf>
    <xf borderId="10" fillId="2" fontId="16" numFmtId="0" xfId="0" applyAlignment="1" applyBorder="1" applyFont="1">
      <alignment horizontal="center" shrinkToFit="0" vertical="center" wrapText="1"/>
    </xf>
    <xf borderId="15" fillId="2" fontId="16" numFmtId="0" xfId="0" applyAlignment="1" applyBorder="1" applyFont="1">
      <alignment horizontal="center" shrinkToFit="0" vertical="center" wrapText="1"/>
    </xf>
    <xf borderId="13" fillId="2" fontId="16" numFmtId="0" xfId="0" applyAlignment="1" applyBorder="1" applyFont="1">
      <alignment horizontal="center" shrinkToFit="0" vertical="center" wrapText="1"/>
    </xf>
    <xf borderId="6" fillId="2" fontId="13" numFmtId="0" xfId="0" applyAlignment="1" applyBorder="1" applyFont="1">
      <alignment vertical="center"/>
    </xf>
    <xf borderId="6" fillId="2" fontId="13" numFmtId="49" xfId="0" applyAlignment="1" applyBorder="1" applyFont="1" applyNumberFormat="1">
      <alignment vertical="center"/>
    </xf>
    <xf borderId="16" fillId="2" fontId="13" numFmtId="0" xfId="0" applyAlignment="1" applyBorder="1" applyFont="1">
      <alignment vertical="center"/>
    </xf>
    <xf borderId="17" fillId="2" fontId="13" numFmtId="49" xfId="0" applyAlignment="1" applyBorder="1" applyFont="1" applyNumberFormat="1">
      <alignment horizontal="center" vertical="center"/>
    </xf>
    <xf borderId="6" fillId="2" fontId="13" numFmtId="0" xfId="0" applyAlignment="1" applyBorder="1" applyFont="1">
      <alignment horizontal="center" vertical="center"/>
    </xf>
    <xf borderId="6" fillId="2" fontId="13" numFmtId="165" xfId="0" applyAlignment="1" applyBorder="1" applyFont="1" applyNumberFormat="1">
      <alignment horizontal="center" vertical="center"/>
    </xf>
    <xf borderId="18" fillId="0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22" fillId="0" fontId="3" numFmtId="0" xfId="0" applyBorder="1" applyFont="1"/>
    <xf borderId="23" fillId="0" fontId="3" numFmtId="0" xfId="0" applyBorder="1" applyFont="1"/>
    <xf borderId="24" fillId="2" fontId="16" numFmtId="0" xfId="0" applyAlignment="1" applyBorder="1" applyFont="1">
      <alignment horizontal="center" shrinkToFit="0" vertical="center" wrapText="1"/>
    </xf>
    <xf borderId="25" fillId="2" fontId="1" numFmtId="0" xfId="0" applyBorder="1" applyFont="1"/>
    <xf borderId="26" fillId="2" fontId="1" numFmtId="10" xfId="0" applyBorder="1" applyFont="1" applyNumberFormat="1"/>
    <xf borderId="26" fillId="2" fontId="1" numFmtId="0" xfId="0" applyBorder="1" applyFont="1"/>
    <xf borderId="27" fillId="2" fontId="1" numFmtId="0" xfId="0" applyBorder="1" applyFont="1"/>
    <xf borderId="28" fillId="6" fontId="17" numFmtId="0" xfId="0" applyAlignment="1" applyBorder="1" applyFill="1" applyFont="1">
      <alignment horizontal="center" vertical="center"/>
    </xf>
    <xf borderId="26" fillId="2" fontId="18" numFmtId="0" xfId="0" applyAlignment="1" applyBorder="1" applyFont="1">
      <alignment horizontal="center" shrinkToFit="0" vertical="center" wrapText="1"/>
    </xf>
    <xf borderId="26" fillId="2" fontId="19" numFmtId="2" xfId="0" applyAlignment="1" applyBorder="1" applyFont="1" applyNumberFormat="1">
      <alignment horizontal="center" vertical="center"/>
    </xf>
    <xf borderId="29" fillId="2" fontId="19" numFmtId="2" xfId="0" applyAlignment="1" applyBorder="1" applyFont="1" applyNumberFormat="1">
      <alignment horizontal="center" vertical="center"/>
    </xf>
    <xf borderId="30" fillId="0" fontId="3" numFmtId="0" xfId="0" applyBorder="1" applyFont="1"/>
    <xf borderId="27" fillId="2" fontId="19" numFmtId="2" xfId="0" applyAlignment="1" applyBorder="1" applyFont="1" applyNumberFormat="1">
      <alignment horizontal="center" vertical="center"/>
    </xf>
    <xf borderId="31" fillId="2" fontId="20" numFmtId="9" xfId="0" applyAlignment="1" applyBorder="1" applyFont="1" applyNumberFormat="1">
      <alignment horizontal="center" vertical="center"/>
    </xf>
    <xf borderId="15" fillId="2" fontId="20" numFmtId="4" xfId="0" applyAlignment="1" applyBorder="1" applyFont="1" applyNumberFormat="1">
      <alignment horizontal="center" vertical="center"/>
    </xf>
    <xf borderId="15" fillId="2" fontId="20" numFmtId="9" xfId="0" applyAlignment="1" applyBorder="1" applyFont="1" applyNumberFormat="1">
      <alignment horizontal="center" vertical="center"/>
    </xf>
    <xf borderId="15" fillId="2" fontId="20" numFmtId="2" xfId="0" applyAlignment="1" applyBorder="1" applyFont="1" applyNumberFormat="1">
      <alignment horizontal="center" vertical="center"/>
    </xf>
    <xf borderId="15" fillId="2" fontId="20" numFmtId="166" xfId="0" applyAlignment="1" applyBorder="1" applyFont="1" applyNumberFormat="1">
      <alignment horizontal="center" vertical="center"/>
    </xf>
    <xf borderId="32" fillId="2" fontId="20" numFmtId="2" xfId="0" applyAlignment="1" applyBorder="1" applyFont="1" applyNumberFormat="1">
      <alignment horizontal="center" vertical="center"/>
    </xf>
    <xf borderId="33" fillId="2" fontId="1" numFmtId="0" xfId="0" applyBorder="1" applyFont="1"/>
    <xf borderId="34" fillId="2" fontId="1" numFmtId="0" xfId="0" applyAlignment="1" applyBorder="1" applyFont="1">
      <alignment horizontal="center"/>
    </xf>
    <xf borderId="35" fillId="2" fontId="1" numFmtId="0" xfId="0" applyBorder="1" applyFont="1"/>
    <xf borderId="6" fillId="2" fontId="1" numFmtId="2" xfId="0" applyAlignment="1" applyBorder="1" applyFont="1" applyNumberFormat="1">
      <alignment horizontal="center"/>
    </xf>
    <xf borderId="6" fillId="2" fontId="1" numFmtId="165" xfId="0" applyAlignment="1" applyBorder="1" applyFont="1" applyNumberFormat="1">
      <alignment horizontal="center"/>
    </xf>
    <xf borderId="6" fillId="2" fontId="1" numFmtId="0" xfId="0" applyBorder="1" applyFont="1"/>
    <xf borderId="6" fillId="2" fontId="1" numFmtId="4" xfId="0" applyAlignment="1" applyBorder="1" applyFont="1" applyNumberFormat="1">
      <alignment horizontal="center"/>
    </xf>
    <xf borderId="36" fillId="2" fontId="1" numFmtId="165" xfId="0" applyAlignment="1" applyBorder="1" applyFont="1" applyNumberFormat="1">
      <alignment horizontal="center"/>
    </xf>
    <xf borderId="37" fillId="0" fontId="3" numFmtId="0" xfId="0" applyBorder="1" applyFont="1"/>
    <xf borderId="1" fillId="2" fontId="18" numFmtId="0" xfId="0" applyAlignment="1" applyBorder="1" applyFont="1">
      <alignment horizontal="center" shrinkToFit="0" vertical="center" wrapText="1"/>
    </xf>
    <xf borderId="1" fillId="6" fontId="15" numFmtId="3" xfId="0" applyAlignment="1" applyBorder="1" applyFont="1" applyNumberFormat="1">
      <alignment horizontal="center" vertical="center"/>
    </xf>
    <xf borderId="2" fillId="6" fontId="15" numFmtId="3" xfId="0" applyAlignment="1" applyBorder="1" applyFont="1" applyNumberFormat="1">
      <alignment horizontal="center" vertical="center"/>
    </xf>
    <xf borderId="38" fillId="6" fontId="15" numFmtId="167" xfId="0" applyAlignment="1" applyBorder="1" applyFont="1" applyNumberFormat="1">
      <alignment horizontal="center" vertical="center"/>
    </xf>
    <xf borderId="17" fillId="2" fontId="12" numFmtId="4" xfId="0" applyAlignment="1" applyBorder="1" applyFont="1" applyNumberFormat="1">
      <alignment horizontal="center" vertical="center"/>
    </xf>
    <xf borderId="1" fillId="2" fontId="12" numFmtId="4" xfId="0" applyAlignment="1" applyBorder="1" applyFont="1" applyNumberFormat="1">
      <alignment horizontal="center" vertical="center"/>
    </xf>
    <xf borderId="6" fillId="2" fontId="12" numFmtId="4" xfId="0" applyAlignment="1" applyBorder="1" applyFont="1" applyNumberFormat="1">
      <alignment horizontal="center" vertical="center"/>
    </xf>
    <xf borderId="36" fillId="2" fontId="12" numFmtId="4" xfId="0" applyAlignment="1" applyBorder="1" applyFont="1" applyNumberFormat="1">
      <alignment horizontal="center" vertical="center"/>
    </xf>
    <xf borderId="39" fillId="2" fontId="1" numFmtId="0" xfId="0" applyBorder="1" applyFont="1"/>
    <xf borderId="40" fillId="2" fontId="1" numFmtId="10" xfId="0" applyAlignment="1" applyBorder="1" applyFont="1" applyNumberFormat="1">
      <alignment horizontal="center"/>
    </xf>
    <xf borderId="1" fillId="2" fontId="1" numFmtId="10" xfId="0" applyAlignment="1" applyBorder="1" applyFont="1" applyNumberFormat="1">
      <alignment horizontal="center"/>
    </xf>
    <xf borderId="6" fillId="2" fontId="21" numFmtId="10" xfId="0" applyAlignment="1" applyBorder="1" applyFont="1" applyNumberFormat="1">
      <alignment horizontal="center"/>
    </xf>
    <xf borderId="38" fillId="6" fontId="15" numFmtId="3" xfId="0" applyAlignment="1" applyBorder="1" applyFont="1" applyNumberFormat="1">
      <alignment horizontal="center" vertical="center"/>
    </xf>
    <xf borderId="41" fillId="0" fontId="3" numFmtId="0" xfId="0" applyBorder="1" applyFont="1"/>
    <xf borderId="42" fillId="2" fontId="12" numFmtId="4" xfId="0" applyAlignment="1" applyBorder="1" applyFont="1" applyNumberFormat="1">
      <alignment horizontal="center" vertical="center"/>
    </xf>
    <xf borderId="43" fillId="2" fontId="12" numFmtId="4" xfId="0" applyAlignment="1" applyBorder="1" applyFont="1" applyNumberFormat="1">
      <alignment horizontal="center" vertical="center"/>
    </xf>
    <xf borderId="44" fillId="2" fontId="12" numFmtId="4" xfId="0" applyAlignment="1" applyBorder="1" applyFont="1" applyNumberFormat="1">
      <alignment horizontal="center" vertical="center"/>
    </xf>
    <xf borderId="36" fillId="2" fontId="1" numFmtId="10" xfId="0" applyAlignment="1" applyBorder="1" applyFont="1" applyNumberFormat="1">
      <alignment horizontal="center"/>
    </xf>
    <xf borderId="45" fillId="6" fontId="17" numFmtId="0" xfId="0" applyAlignment="1" applyBorder="1" applyFont="1">
      <alignment horizontal="center" vertical="center"/>
    </xf>
    <xf borderId="46" fillId="2" fontId="12" numFmtId="4" xfId="0" applyAlignment="1" applyBorder="1" applyFont="1" applyNumberFormat="1">
      <alignment horizontal="center" vertical="center"/>
    </xf>
    <xf borderId="47" fillId="2" fontId="12" numFmtId="4" xfId="0" applyAlignment="1" applyBorder="1" applyFont="1" applyNumberFormat="1">
      <alignment horizontal="center" vertical="center"/>
    </xf>
    <xf borderId="48" fillId="2" fontId="12" numFmtId="4" xfId="0" applyAlignment="1" applyBorder="1" applyFont="1" applyNumberFormat="1">
      <alignment horizontal="center" vertical="center"/>
    </xf>
    <xf borderId="36" fillId="2" fontId="12" numFmtId="4" xfId="0" applyAlignment="1" applyBorder="1" applyFont="1" applyNumberFormat="1">
      <alignment horizontal="center"/>
    </xf>
    <xf borderId="1" fillId="2" fontId="1" numFmtId="168" xfId="0" applyBorder="1" applyFont="1" applyNumberFormat="1"/>
    <xf borderId="49" fillId="2" fontId="1" numFmtId="0" xfId="0" applyBorder="1" applyFont="1"/>
    <xf borderId="50" fillId="2" fontId="1" numFmtId="10" xfId="0" applyAlignment="1" applyBorder="1" applyFont="1" applyNumberFormat="1">
      <alignment horizontal="center"/>
    </xf>
    <xf borderId="51" fillId="2" fontId="1" numFmtId="0" xfId="0" applyBorder="1" applyFont="1"/>
    <xf borderId="38" fillId="2" fontId="1" numFmtId="0" xfId="0" applyBorder="1" applyFont="1"/>
    <xf borderId="52" fillId="2" fontId="1" numFmtId="0" xfId="0" applyBorder="1" applyFont="1"/>
    <xf borderId="32" fillId="2" fontId="1" numFmtId="10" xfId="0" applyAlignment="1" applyBorder="1" applyFont="1" applyNumberFormat="1">
      <alignment horizontal="center"/>
    </xf>
    <xf borderId="53" fillId="2" fontId="1" numFmtId="0" xfId="0" applyBorder="1" applyFont="1"/>
    <xf borderId="54" fillId="2" fontId="1" numFmtId="10" xfId="0" applyAlignment="1" applyBorder="1" applyFont="1" applyNumberFormat="1">
      <alignment horizontal="center"/>
    </xf>
    <xf borderId="44" fillId="2" fontId="12" numFmtId="4" xfId="0" applyAlignment="1" applyBorder="1" applyFont="1" applyNumberFormat="1">
      <alignment horizontal="center"/>
    </xf>
    <xf borderId="6" fillId="2" fontId="1" numFmtId="0" xfId="0" applyAlignment="1" applyBorder="1" applyFont="1">
      <alignment horizontal="center" vertical="center"/>
    </xf>
    <xf borderId="17" fillId="2" fontId="1" numFmtId="0" xfId="0" applyAlignment="1" applyBorder="1" applyFont="1">
      <alignment horizontal="center" vertical="center"/>
    </xf>
    <xf borderId="8" fillId="2" fontId="12" numFmtId="4" xfId="0" applyAlignment="1" applyBorder="1" applyFont="1" applyNumberFormat="1">
      <alignment horizontal="center" vertical="center"/>
    </xf>
    <xf borderId="5" fillId="2" fontId="12" numFmtId="4" xfId="0" applyAlignment="1" applyBorder="1" applyFont="1" applyNumberFormat="1">
      <alignment horizontal="center" vertical="center"/>
    </xf>
    <xf borderId="40" fillId="2" fontId="12" numFmtId="4" xfId="0" applyAlignment="1" applyBorder="1" applyFont="1" applyNumberFormat="1">
      <alignment horizontal="center"/>
    </xf>
    <xf borderId="6" fillId="2" fontId="22" numFmtId="0" xfId="0" applyAlignment="1" applyBorder="1" applyFont="1">
      <alignment shrinkToFit="0" wrapText="1"/>
    </xf>
    <xf borderId="6" fillId="2" fontId="1" numFmtId="10" xfId="0" applyAlignment="1" applyBorder="1" applyFont="1" applyNumberFormat="1">
      <alignment horizontal="center" vertical="center"/>
    </xf>
    <xf borderId="6" fillId="2" fontId="1" numFmtId="9" xfId="0" applyAlignment="1" applyBorder="1" applyFont="1" applyNumberFormat="1">
      <alignment horizontal="center" vertical="center"/>
    </xf>
    <xf borderId="17" fillId="2" fontId="1" numFmtId="10" xfId="0" applyAlignment="1" applyBorder="1" applyFont="1" applyNumberFormat="1">
      <alignment horizontal="center" vertical="center"/>
    </xf>
    <xf borderId="16" fillId="2" fontId="13" numFmtId="14" xfId="0" applyAlignment="1" applyBorder="1" applyFont="1" applyNumberFormat="1">
      <alignment vertical="center"/>
    </xf>
    <xf borderId="6" fillId="2" fontId="22" numFmtId="0" xfId="0" applyBorder="1" applyFont="1"/>
    <xf borderId="1" fillId="2" fontId="1" numFmtId="9" xfId="0" applyAlignment="1" applyBorder="1" applyFont="1" applyNumberFormat="1">
      <alignment horizontal="center"/>
    </xf>
    <xf borderId="55" fillId="2" fontId="12" numFmtId="4" xfId="0" applyAlignment="1" applyBorder="1" applyFont="1" applyNumberFormat="1">
      <alignment horizontal="center" vertical="center"/>
    </xf>
    <xf borderId="56" fillId="2" fontId="12" numFmtId="4" xfId="0" applyAlignment="1" applyBorder="1" applyFont="1" applyNumberFormat="1">
      <alignment horizontal="center" vertical="center"/>
    </xf>
    <xf borderId="50" fillId="2" fontId="12" numFmtId="4" xfId="0" applyAlignment="1" applyBorder="1" applyFont="1" applyNumberFormat="1">
      <alignment horizontal="center" vertical="center"/>
    </xf>
    <xf borderId="51" fillId="6" fontId="23" numFmtId="0" xfId="0" applyAlignment="1" applyBorder="1" applyFont="1">
      <alignment vertical="center"/>
    </xf>
    <xf borderId="31" fillId="2" fontId="12" numFmtId="4" xfId="0" applyAlignment="1" applyBorder="1" applyFont="1" applyNumberFormat="1">
      <alignment horizontal="center" vertical="center"/>
    </xf>
    <xf borderId="15" fillId="2" fontId="12" numFmtId="4" xfId="0" applyAlignment="1" applyBorder="1" applyFont="1" applyNumberFormat="1">
      <alignment horizontal="center" vertical="center"/>
    </xf>
    <xf borderId="32" fillId="2" fontId="12" numFmtId="4" xfId="0" applyAlignment="1" applyBorder="1" applyFont="1" applyNumberFormat="1">
      <alignment horizontal="center"/>
    </xf>
    <xf borderId="6" fillId="2" fontId="24" numFmtId="10" xfId="0" applyAlignment="1" applyBorder="1" applyFont="1" applyNumberFormat="1">
      <alignment horizontal="center"/>
    </xf>
    <xf borderId="6" fillId="2" fontId="24" numFmtId="10" xfId="0" applyAlignment="1" applyBorder="1" applyFont="1" applyNumberFormat="1">
      <alignment horizontal="center" vertical="center"/>
    </xf>
    <xf borderId="35" fillId="2" fontId="24" numFmtId="0" xfId="0" applyBorder="1" applyFont="1"/>
    <xf borderId="6" fillId="2" fontId="24" numFmtId="0" xfId="0" applyBorder="1" applyFont="1"/>
    <xf borderId="57" fillId="6" fontId="17" numFmtId="0" xfId="0" applyAlignment="1" applyBorder="1" applyFont="1">
      <alignment horizontal="center" vertical="center"/>
    </xf>
    <xf borderId="58" fillId="2" fontId="18" numFmtId="0" xfId="0" applyAlignment="1" applyBorder="1" applyFont="1">
      <alignment horizontal="center" shrinkToFit="0" vertical="center" wrapText="1"/>
    </xf>
    <xf borderId="58" fillId="6" fontId="15" numFmtId="3" xfId="0" applyAlignment="1" applyBorder="1" applyFont="1" applyNumberFormat="1">
      <alignment horizontal="center" vertical="center"/>
    </xf>
    <xf borderId="59" fillId="6" fontId="15" numFmtId="3" xfId="0" applyAlignment="1" applyBorder="1" applyFont="1" applyNumberFormat="1">
      <alignment horizontal="center" vertical="center"/>
    </xf>
    <xf borderId="60" fillId="0" fontId="3" numFmtId="0" xfId="0" applyBorder="1" applyFont="1"/>
    <xf borderId="61" fillId="6" fontId="15" numFmtId="167" xfId="0" applyAlignment="1" applyBorder="1" applyFont="1" applyNumberFormat="1">
      <alignment horizontal="center" vertical="center"/>
    </xf>
    <xf borderId="62" fillId="2" fontId="12" numFmtId="4" xfId="0" applyAlignment="1" applyBorder="1" applyFont="1" applyNumberFormat="1">
      <alignment horizontal="center" vertical="center"/>
    </xf>
    <xf borderId="24" fillId="2" fontId="12" numFmtId="4" xfId="0" applyAlignment="1" applyBorder="1" applyFont="1" applyNumberFormat="1">
      <alignment horizontal="center" vertical="center"/>
    </xf>
    <xf borderId="54" fillId="2" fontId="12" numFmtId="4" xfId="0" applyAlignment="1" applyBorder="1" applyFont="1" applyNumberFormat="1">
      <alignment horizontal="center"/>
    </xf>
    <xf borderId="63" fillId="2" fontId="25" numFmtId="0" xfId="0" applyAlignment="1" applyBorder="1" applyFont="1">
      <alignment vertical="center"/>
    </xf>
    <xf borderId="5" fillId="2" fontId="26" numFmtId="0" xfId="0" applyAlignment="1" applyBorder="1" applyFont="1">
      <alignment horizontal="center" shrinkToFit="0" vertical="center" wrapText="1"/>
    </xf>
    <xf borderId="5" fillId="2" fontId="20" numFmtId="2" xfId="0" applyAlignment="1" applyBorder="1" applyFont="1" applyNumberFormat="1">
      <alignment horizontal="center" vertical="center"/>
    </xf>
    <xf borderId="64" fillId="2" fontId="20" numFmtId="2" xfId="0" applyAlignment="1" applyBorder="1" applyFont="1" applyNumberFormat="1">
      <alignment horizontal="center" vertical="center"/>
    </xf>
    <xf borderId="65" fillId="0" fontId="3" numFmtId="0" xfId="0" applyBorder="1" applyFont="1"/>
    <xf borderId="5" fillId="2" fontId="20" numFmtId="9" xfId="0" applyAlignment="1" applyBorder="1" applyFont="1" applyNumberFormat="1">
      <alignment horizontal="center" vertical="center"/>
    </xf>
    <xf borderId="5" fillId="2" fontId="20" numFmtId="4" xfId="0" applyAlignment="1" applyBorder="1" applyFont="1" applyNumberFormat="1">
      <alignment horizontal="center" vertical="center"/>
    </xf>
    <xf borderId="5" fillId="2" fontId="20" numFmtId="166" xfId="0" applyAlignment="1" applyBorder="1" applyFont="1" applyNumberFormat="1">
      <alignment horizontal="center" vertical="center"/>
    </xf>
    <xf borderId="40" fillId="2" fontId="20" numFmtId="2" xfId="0" applyAlignment="1" applyBorder="1" applyFont="1" applyNumberFormat="1">
      <alignment horizontal="center"/>
    </xf>
    <xf borderId="6" fillId="2" fontId="13" numFmtId="10" xfId="0" applyAlignment="1" applyBorder="1" applyFont="1" applyNumberFormat="1">
      <alignment horizontal="center"/>
    </xf>
    <xf borderId="66" fillId="2" fontId="25" numFmtId="0" xfId="0" applyAlignment="1" applyBorder="1" applyFont="1">
      <alignment vertical="center"/>
    </xf>
    <xf borderId="24" fillId="2" fontId="26" numFmtId="0" xfId="0" applyAlignment="1" applyBorder="1" applyFont="1">
      <alignment horizontal="center" shrinkToFit="0" vertical="center" wrapText="1"/>
    </xf>
    <xf borderId="24" fillId="2" fontId="20" numFmtId="2" xfId="0" applyAlignment="1" applyBorder="1" applyFont="1" applyNumberFormat="1">
      <alignment horizontal="center" vertical="center"/>
    </xf>
    <xf borderId="67" fillId="2" fontId="20" numFmtId="2" xfId="0" applyAlignment="1" applyBorder="1" applyFont="1" applyNumberFormat="1">
      <alignment horizontal="center" vertical="center"/>
    </xf>
    <xf borderId="68" fillId="0" fontId="3" numFmtId="0" xfId="0" applyBorder="1" applyFont="1"/>
    <xf borderId="24" fillId="2" fontId="20" numFmtId="9" xfId="0" applyAlignment="1" applyBorder="1" applyFont="1" applyNumberFormat="1">
      <alignment horizontal="center" vertical="center"/>
    </xf>
    <xf borderId="24" fillId="2" fontId="20" numFmtId="4" xfId="0" applyAlignment="1" applyBorder="1" applyFont="1" applyNumberFormat="1">
      <alignment horizontal="center" vertical="center"/>
    </xf>
    <xf borderId="24" fillId="2" fontId="20" numFmtId="166" xfId="0" applyAlignment="1" applyBorder="1" applyFont="1" applyNumberFormat="1">
      <alignment horizontal="center" vertical="center"/>
    </xf>
    <xf borderId="54" fillId="2" fontId="20" numFmtId="2" xfId="0" applyAlignment="1" applyBorder="1" applyFont="1" applyNumberFormat="1">
      <alignment horizontal="center" vertical="center"/>
    </xf>
    <xf borderId="1" fillId="2" fontId="24" numFmtId="10" xfId="0" applyAlignment="1" applyBorder="1" applyFont="1" applyNumberFormat="1">
      <alignment horizontal="center" vertical="center"/>
    </xf>
    <xf borderId="1" fillId="2" fontId="24" numFmtId="10" xfId="0" applyAlignment="1" applyBorder="1" applyFont="1" applyNumberFormat="1">
      <alignment horizontal="center"/>
    </xf>
    <xf borderId="49" fillId="2" fontId="24" numFmtId="0" xfId="0" applyBorder="1" applyFont="1"/>
    <xf borderId="56" fillId="2" fontId="21" numFmtId="10" xfId="0" applyAlignment="1" applyBorder="1" applyFont="1" applyNumberFormat="1">
      <alignment horizontal="center"/>
    </xf>
    <xf borderId="56" fillId="2" fontId="1" numFmtId="165" xfId="0" applyAlignment="1" applyBorder="1" applyFont="1" applyNumberFormat="1">
      <alignment horizontal="center"/>
    </xf>
    <xf borderId="56" fillId="2" fontId="24" numFmtId="0" xfId="0" applyBorder="1" applyFont="1"/>
    <xf borderId="50" fillId="2" fontId="1" numFmtId="165" xfId="0" applyAlignment="1" applyBorder="1" applyFont="1" applyNumberFormat="1">
      <alignment horizontal="center"/>
    </xf>
    <xf borderId="56" fillId="2" fontId="13" numFmtId="49" xfId="0" applyAlignment="1" applyBorder="1" applyFont="1" applyNumberFormat="1">
      <alignment vertical="center"/>
    </xf>
    <xf borderId="56" fillId="2" fontId="13" numFmtId="14" xfId="0" applyAlignment="1" applyBorder="1" applyFont="1" applyNumberFormat="1">
      <alignment vertical="center"/>
    </xf>
    <xf borderId="69" fillId="2" fontId="13" numFmtId="14" xfId="0" applyAlignment="1" applyBorder="1" applyFont="1" applyNumberFormat="1">
      <alignment vertical="center"/>
    </xf>
    <xf borderId="70" fillId="2" fontId="13" numFmtId="0" xfId="0" applyAlignment="1" applyBorder="1" applyFont="1">
      <alignment horizontal="center" vertical="center"/>
    </xf>
    <xf borderId="55" fillId="2" fontId="13" numFmtId="49" xfId="0" applyAlignment="1" applyBorder="1" applyFont="1" applyNumberFormat="1">
      <alignment horizontal="center" vertical="center"/>
    </xf>
    <xf borderId="56" fillId="2" fontId="13" numFmtId="0" xfId="0" applyAlignment="1" applyBorder="1" applyFont="1">
      <alignment horizontal="center" vertical="center"/>
    </xf>
    <xf borderId="56" fillId="2" fontId="13" numFmtId="165" xfId="0" applyAlignment="1" applyBorder="1" applyFont="1" applyNumberFormat="1">
      <alignment horizontal="center" vertical="center"/>
    </xf>
    <xf borderId="56" fillId="2" fontId="13" numFmtId="10" xfId="0" applyAlignment="1" applyBorder="1" applyFont="1" applyNumberFormat="1">
      <alignment horizontal="center"/>
    </xf>
    <xf borderId="56" fillId="2" fontId="13" numFmtId="10" xfId="0" applyAlignment="1" applyBorder="1" applyFont="1" applyNumberFormat="1">
      <alignment horizontal="center" vertical="center"/>
    </xf>
    <xf borderId="1" fillId="2" fontId="25" numFmtId="0" xfId="0" applyAlignment="1" applyBorder="1" applyFont="1">
      <alignment horizontal="center" vertical="center"/>
    </xf>
    <xf borderId="1" fillId="2" fontId="21" numFmtId="0" xfId="0" applyAlignment="1" applyBorder="1" applyFont="1">
      <alignment horizontal="center" shrinkToFit="0" vertical="center" wrapText="1"/>
    </xf>
    <xf borderId="1" fillId="2" fontId="21" numFmtId="3" xfId="0" applyAlignment="1" applyBorder="1" applyFont="1" applyNumberFormat="1">
      <alignment horizontal="center" vertical="center"/>
    </xf>
    <xf borderId="1" fillId="2" fontId="27" numFmtId="3" xfId="0" applyAlignment="1" applyBorder="1" applyFont="1" applyNumberFormat="1">
      <alignment vertical="center"/>
    </xf>
    <xf borderId="1" fillId="2" fontId="27" numFmtId="3" xfId="0" applyAlignment="1" applyBorder="1" applyFont="1" applyNumberFormat="1">
      <alignment horizontal="center" vertical="center"/>
    </xf>
    <xf borderId="1" fillId="2" fontId="28" numFmtId="0" xfId="0" applyBorder="1" applyFont="1"/>
    <xf borderId="1" fillId="2" fontId="13" numFmtId="10" xfId="0" applyAlignment="1" applyBorder="1" applyFont="1" applyNumberFormat="1">
      <alignment horizontal="center" vertical="center"/>
    </xf>
    <xf borderId="1" fillId="2" fontId="13" numFmtId="49" xfId="0" applyAlignment="1" applyBorder="1" applyFont="1" applyNumberFormat="1">
      <alignment vertical="center"/>
    </xf>
    <xf borderId="1" fillId="2" fontId="13" numFmtId="14" xfId="0" applyAlignment="1" applyBorder="1" applyFont="1" applyNumberFormat="1">
      <alignment vertical="center"/>
    </xf>
    <xf borderId="1" fillId="2" fontId="13" numFmtId="0" xfId="0" applyAlignment="1" applyBorder="1" applyFont="1">
      <alignment horizontal="center" vertical="center"/>
    </xf>
    <xf borderId="1" fillId="2" fontId="13" numFmtId="49" xfId="0" applyAlignment="1" applyBorder="1" applyFont="1" applyNumberFormat="1">
      <alignment horizontal="center" vertical="center"/>
    </xf>
    <xf borderId="1" fillId="2" fontId="13" numFmtId="165" xfId="0" applyAlignment="1" applyBorder="1" applyFont="1" applyNumberFormat="1">
      <alignment horizontal="center" vertical="center"/>
    </xf>
    <xf borderId="1" fillId="2" fontId="29" numFmtId="10" xfId="0" applyAlignment="1" applyBorder="1" applyFont="1" applyNumberFormat="1">
      <alignment horizontal="center" vertical="center"/>
    </xf>
    <xf borderId="1" fillId="2" fontId="28" numFmtId="165" xfId="0" applyAlignment="1" applyBorder="1" applyFont="1" applyNumberFormat="1">
      <alignment horizontal="center"/>
    </xf>
    <xf borderId="1" fillId="2" fontId="24" numFmtId="0" xfId="0" applyBorder="1" applyFont="1"/>
    <xf borderId="1" fillId="2" fontId="1" numFmtId="2" xfId="0" applyAlignment="1" applyBorder="1" applyFont="1" applyNumberFormat="1">
      <alignment horizontal="center"/>
    </xf>
    <xf borderId="1" fillId="2" fontId="1" numFmtId="165" xfId="0" applyAlignment="1" applyBorder="1" applyFont="1" applyNumberFormat="1">
      <alignment horizontal="center"/>
    </xf>
    <xf borderId="1" fillId="2" fontId="1" numFmtId="4" xfId="0" applyAlignment="1" applyBorder="1" applyFont="1" applyNumberFormat="1">
      <alignment horizontal="center"/>
    </xf>
    <xf borderId="1" fillId="2" fontId="13" numFmtId="14" xfId="0" applyAlignment="1" applyBorder="1" applyFont="1" applyNumberFormat="1">
      <alignment horizontal="center" vertical="center"/>
    </xf>
    <xf borderId="1" fillId="2" fontId="21" numFmtId="10" xfId="0" applyAlignment="1" applyBorder="1" applyFont="1" applyNumberFormat="1">
      <alignment horizontal="center"/>
    </xf>
    <xf borderId="1" fillId="2" fontId="1" numFmtId="3" xfId="0" applyBorder="1" applyFont="1" applyNumberFormat="1"/>
    <xf borderId="1" fillId="2" fontId="27" numFmtId="0" xfId="0" applyAlignment="1" applyBorder="1" applyFont="1">
      <alignment horizontal="center" vertical="center"/>
    </xf>
    <xf borderId="71" fillId="2" fontId="1" numFmtId="0" xfId="0" applyAlignment="1" applyBorder="1" applyFont="1">
      <alignment horizontal="center"/>
    </xf>
    <xf borderId="1" fillId="2" fontId="30" numFmtId="0" xfId="0" applyAlignment="1" applyBorder="1" applyFont="1">
      <alignment horizontal="center"/>
    </xf>
    <xf borderId="1" fillId="2" fontId="1" numFmtId="0" xfId="0" applyAlignment="1" applyBorder="1" applyFont="1">
      <alignment horizontal="center" vertical="center"/>
    </xf>
    <xf borderId="72" fillId="0" fontId="3" numFmtId="0" xfId="0" applyBorder="1" applyFont="1"/>
    <xf borderId="1" fillId="2" fontId="30" numFmtId="2" xfId="0" applyBorder="1" applyFont="1" applyNumberFormat="1"/>
    <xf borderId="1" fillId="2" fontId="30" numFmtId="0" xfId="0" applyBorder="1" applyFont="1"/>
    <xf borderId="1" fillId="2" fontId="1" numFmtId="0" xfId="0" applyAlignment="1" applyBorder="1" applyFont="1">
      <alignment shrinkToFit="0" wrapText="1"/>
    </xf>
    <xf borderId="2" fillId="2" fontId="24" numFmtId="10" xfId="0" applyAlignment="1" applyBorder="1" applyFont="1" applyNumberFormat="1">
      <alignment horizontal="center" vertical="center"/>
    </xf>
    <xf borderId="1" fillId="2" fontId="13" numFmtId="10" xfId="0" applyAlignment="1" applyBorder="1" applyFont="1" applyNumberFormat="1">
      <alignment horizontal="center"/>
    </xf>
    <xf borderId="1" fillId="2" fontId="13" numFmtId="0" xfId="0" applyBorder="1" applyFont="1"/>
    <xf borderId="1" fillId="2" fontId="13" numFmtId="0" xfId="0" applyAlignment="1" applyBorder="1" applyFont="1">
      <alignment vertical="center"/>
    </xf>
    <xf borderId="1" fillId="2" fontId="28" numFmtId="10" xfId="0" applyBorder="1" applyFont="1" applyNumberFormat="1"/>
    <xf borderId="73" fillId="2" fontId="1" numFmtId="1" xfId="0" applyBorder="1" applyFont="1" applyNumberFormat="1"/>
    <xf borderId="5" fillId="2" fontId="13" numFmtId="14" xfId="0" applyAlignment="1" applyBorder="1" applyFont="1" applyNumberFormat="1">
      <alignment vertical="center"/>
    </xf>
    <xf borderId="6" fillId="2" fontId="13" numFmtId="0" xfId="0" applyBorder="1" applyFont="1"/>
    <xf borderId="6" fillId="2" fontId="13" numFmtId="49" xfId="0" applyAlignment="1" applyBorder="1" applyFont="1" applyNumberFormat="1">
      <alignment horizontal="center" vertical="center"/>
    </xf>
    <xf borderId="6" fillId="2" fontId="13" numFmtId="9" xfId="0" applyAlignment="1" applyBorder="1" applyFont="1" applyNumberFormat="1">
      <alignment horizontal="center" vertical="center"/>
    </xf>
    <xf borderId="6" fillId="2" fontId="13" numFmtId="2" xfId="0" applyAlignment="1" applyBorder="1" applyFont="1" applyNumberFormat="1">
      <alignment horizontal="center" shrinkToFit="0" vertical="center" wrapText="1"/>
    </xf>
    <xf borderId="16" fillId="2" fontId="13" numFmtId="14" xfId="0" applyAlignment="1" applyBorder="1" applyFont="1" applyNumberFormat="1">
      <alignment horizontal="center" vertical="center"/>
    </xf>
    <xf borderId="6" fillId="2" fontId="31" numFmtId="0" xfId="0" applyAlignment="1" applyBorder="1" applyFont="1">
      <alignment vertical="center"/>
    </xf>
    <xf borderId="6" fillId="2" fontId="31" numFmtId="49" xfId="0" applyAlignment="1" applyBorder="1" applyFont="1" applyNumberFormat="1">
      <alignment vertical="center"/>
    </xf>
    <xf borderId="6" fillId="2" fontId="31" numFmtId="14" xfId="0" applyAlignment="1" applyBorder="1" applyFont="1" applyNumberFormat="1">
      <alignment vertical="center"/>
    </xf>
    <xf borderId="16" fillId="2" fontId="31" numFmtId="0" xfId="0" applyAlignment="1" applyBorder="1" applyFont="1">
      <alignment vertical="center"/>
    </xf>
    <xf borderId="5" fillId="2" fontId="31" numFmtId="0" xfId="0" applyAlignment="1" applyBorder="1" applyFont="1">
      <alignment horizontal="center" vertical="center"/>
    </xf>
    <xf borderId="17" fillId="2" fontId="31" numFmtId="49" xfId="0" applyAlignment="1" applyBorder="1" applyFont="1" applyNumberFormat="1">
      <alignment horizontal="center" vertical="center"/>
    </xf>
    <xf borderId="6" fillId="2" fontId="31" numFmtId="0" xfId="0" applyAlignment="1" applyBorder="1" applyFont="1">
      <alignment horizontal="center" vertical="center"/>
    </xf>
    <xf borderId="6" fillId="2" fontId="31" numFmtId="165" xfId="0" applyAlignment="1" applyBorder="1" applyFont="1" applyNumberFormat="1">
      <alignment horizontal="center" vertical="center"/>
    </xf>
    <xf borderId="6" fillId="2" fontId="31" numFmtId="10" xfId="0" applyAlignment="1" applyBorder="1" applyFont="1" applyNumberFormat="1">
      <alignment horizontal="center" vertical="center"/>
    </xf>
    <xf borderId="6" fillId="2" fontId="32" numFmtId="0" xfId="0" applyAlignment="1" applyBorder="1" applyFont="1">
      <alignment vertical="center"/>
    </xf>
    <xf borderId="17" fillId="2" fontId="13" numFmtId="49" xfId="0" applyAlignment="1" applyBorder="1" applyFont="1" applyNumberFormat="1">
      <alignment vertical="center"/>
    </xf>
    <xf borderId="1" fillId="2" fontId="13" numFmtId="0" xfId="0" applyAlignment="1" applyBorder="1" applyFont="1">
      <alignment horizontal="center"/>
    </xf>
    <xf borderId="0" fillId="0" fontId="33" numFmtId="0" xfId="0" applyFont="1"/>
    <xf borderId="0" fillId="0" fontId="0" numFmtId="14" xfId="0" applyFont="1" applyNumberFormat="1"/>
    <xf borderId="0" fillId="0" fontId="0" numFmtId="3" xfId="0" applyFont="1" applyNumberFormat="1"/>
    <xf borderId="1" fillId="3" fontId="0" numFmtId="1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hidden="1" min="1" max="1" width="9.14"/>
    <col customWidth="1" min="2" max="2" width="20.71"/>
    <col customWidth="1" hidden="1" min="3" max="3" width="25.0"/>
    <col customWidth="1" min="4" max="4" width="20.86"/>
    <col customWidth="1" min="5" max="6" width="18.71"/>
    <col customWidth="1" min="7" max="10" width="36.71"/>
    <col customWidth="1" hidden="1" min="11" max="11" width="23.0"/>
    <col customWidth="1" hidden="1" min="12" max="12" width="27.14"/>
    <col customWidth="1" hidden="1" min="13" max="13" width="19.29"/>
    <col customWidth="1" hidden="1" min="14" max="14" width="20.29"/>
    <col customWidth="1" hidden="1" min="15" max="15" width="20.43"/>
    <col customWidth="1" hidden="1" min="16" max="16" width="25.86"/>
    <col customWidth="1" hidden="1" min="17" max="17" width="22.57"/>
    <col customWidth="1" min="18" max="18" width="0.43"/>
    <col customWidth="1" hidden="1" min="19" max="19" width="55.0"/>
    <col customWidth="1" hidden="1" min="20" max="20" width="19.43"/>
    <col customWidth="1" hidden="1" min="21" max="21" width="21.14"/>
    <col customWidth="1" hidden="1" min="22" max="24" width="21.29"/>
    <col customWidth="1" hidden="1" min="25" max="25" width="23.43"/>
    <col customWidth="1" hidden="1" min="26" max="26" width="7.43"/>
    <col customWidth="1" hidden="1" min="27" max="62" width="30.14"/>
    <col customWidth="1" hidden="1" min="63" max="65" width="9.14"/>
    <col customWidth="1" hidden="1" min="66" max="66" width="48.0"/>
    <col customWidth="1" hidden="1" min="67" max="67" width="20.71"/>
    <col customWidth="1" hidden="1" min="68" max="68" width="10.71"/>
    <col customWidth="1" hidden="1" min="69" max="69" width="6.71"/>
    <col customWidth="1" hidden="1" min="70" max="70" width="16.0"/>
    <col customWidth="1" hidden="1" min="71" max="75" width="10.71"/>
    <col customWidth="1" hidden="1" min="76" max="76" width="16.0"/>
    <col customWidth="1" hidden="1" min="77" max="77" width="18.86"/>
    <col customWidth="1" hidden="1" min="78" max="78" width="11.14"/>
    <col customWidth="1" hidden="1" min="79" max="79" width="16.0"/>
    <col customWidth="1" hidden="1" min="80" max="80" width="11.29"/>
    <col customWidth="1" hidden="1" min="81" max="86" width="9.14"/>
    <col customWidth="1" min="87" max="87" width="9.14"/>
  </cols>
  <sheetData>
    <row r="1" ht="21.0" hidden="1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  <c r="R1" s="1"/>
      <c r="S1" s="1"/>
      <c r="T1" s="1"/>
      <c r="U1" s="1"/>
      <c r="V1" s="1"/>
      <c r="W1" s="1"/>
      <c r="X1" s="1"/>
      <c r="Y1" s="1"/>
      <c r="Z1" s="1"/>
      <c r="AA1" s="1"/>
    </row>
    <row r="2" ht="52.5" customHeight="1">
      <c r="A2" s="1"/>
      <c r="B2" s="4" t="s">
        <v>0</v>
      </c>
      <c r="C2" s="5"/>
      <c r="D2" s="6"/>
      <c r="E2" s="7">
        <v>25000.0</v>
      </c>
      <c r="F2" s="8" t="str">
        <f>IF(AND(E3=S25),TEXT("На руки 
для (ТОП АП)","строка"),IF(AND(E3=S27),TEXT("На руки 
для (ТОП АП)","строка"),"-"))</f>
        <v>-</v>
      </c>
      <c r="G2" s="9" t="s">
        <v>1</v>
      </c>
      <c r="H2" s="5"/>
      <c r="I2" s="5"/>
      <c r="J2" s="6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ht="60.0" hidden="1" customHeight="1">
      <c r="A3" s="1"/>
      <c r="B3" s="11" t="s">
        <v>2</v>
      </c>
      <c r="C3" s="5"/>
      <c r="D3" s="6"/>
      <c r="E3" s="12" t="s">
        <v>3</v>
      </c>
      <c r="F3" s="13"/>
      <c r="G3" s="10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ht="56.25" hidden="1" customHeight="1">
      <c r="A4" s="1"/>
      <c r="B4" s="11" t="s">
        <v>4</v>
      </c>
      <c r="C4" s="5"/>
      <c r="D4" s="6"/>
      <c r="E4" s="12">
        <v>0.0</v>
      </c>
      <c r="F4" s="15" t="str">
        <f>IF(AND(E3=S25),E2-E4,IF(AND(E3=S27),E2-E4,"-"))</f>
        <v>-</v>
      </c>
      <c r="G4" s="10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0"/>
    </row>
    <row r="5" ht="21.75" hidden="1" customHeight="1">
      <c r="A5" s="1"/>
      <c r="B5" s="11" t="s">
        <v>5</v>
      </c>
      <c r="C5" s="5"/>
      <c r="D5" s="6"/>
      <c r="E5" s="16" t="s">
        <v>6</v>
      </c>
      <c r="F5" s="1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</row>
    <row r="6" ht="21.0" hidden="1" customHeight="1">
      <c r="A6" s="1"/>
      <c r="B6" s="18"/>
      <c r="C6" s="18"/>
      <c r="D6" s="18"/>
      <c r="E6" s="16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"/>
      <c r="S6" s="1"/>
      <c r="T6" s="1"/>
      <c r="U6" s="1"/>
      <c r="V6" s="1"/>
      <c r="W6" s="1"/>
      <c r="X6" s="1"/>
      <c r="Y6" s="1"/>
      <c r="Z6" s="1"/>
      <c r="AA6" s="1"/>
      <c r="AB6" s="19"/>
      <c r="AC6" s="1"/>
      <c r="AD6" s="1"/>
      <c r="AE6" s="1"/>
      <c r="AF6" s="19"/>
      <c r="AG6" s="1"/>
      <c r="AH6" s="1"/>
      <c r="AI6" s="1"/>
      <c r="AJ6" s="19"/>
      <c r="AK6" s="1"/>
      <c r="AL6" s="1"/>
      <c r="AM6" s="1"/>
      <c r="AN6" s="19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20"/>
      <c r="BO6" s="21"/>
      <c r="BP6" s="22"/>
      <c r="BQ6" s="23"/>
      <c r="BR6" s="24"/>
      <c r="BS6" s="25"/>
      <c r="BT6" s="24"/>
      <c r="BU6" s="24"/>
      <c r="BV6" s="24"/>
      <c r="BW6" s="24"/>
      <c r="BX6" s="26"/>
      <c r="BY6" s="26"/>
      <c r="BZ6" s="27"/>
      <c r="CA6" s="24"/>
      <c r="CB6" s="28"/>
      <c r="CC6" s="1"/>
      <c r="CD6" s="1"/>
      <c r="CE6" s="1"/>
      <c r="CF6" s="1"/>
      <c r="CG6" s="1"/>
      <c r="CH6" s="1"/>
      <c r="CI6" s="1"/>
    </row>
    <row r="7" ht="21.0" hidden="1" customHeight="1">
      <c r="A7" s="1"/>
      <c r="B7" s="18"/>
      <c r="C7" s="18"/>
      <c r="D7" s="18"/>
      <c r="E7" s="16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"/>
      <c r="S7" s="1"/>
      <c r="T7" s="1"/>
      <c r="U7" s="1"/>
      <c r="V7" s="1"/>
      <c r="W7" s="1"/>
      <c r="X7" s="1"/>
      <c r="Y7" s="1"/>
      <c r="Z7" s="1"/>
      <c r="AA7" s="1"/>
      <c r="AB7" s="19"/>
      <c r="AC7" s="1"/>
      <c r="AD7" s="1"/>
      <c r="AE7" s="1"/>
      <c r="AF7" s="19"/>
      <c r="AG7" s="1"/>
      <c r="AH7" s="1"/>
      <c r="AI7" s="1"/>
      <c r="AJ7" s="19"/>
      <c r="AK7" s="1"/>
      <c r="AL7" s="1"/>
      <c r="AM7" s="1"/>
      <c r="AN7" s="19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20"/>
      <c r="BO7" s="21"/>
      <c r="BP7" s="22"/>
      <c r="BQ7" s="23"/>
      <c r="BR7" s="24"/>
      <c r="BS7" s="25"/>
      <c r="BT7" s="24"/>
      <c r="BU7" s="24"/>
      <c r="BV7" s="24"/>
      <c r="BW7" s="24"/>
      <c r="BX7" s="26"/>
      <c r="BY7" s="26"/>
      <c r="BZ7" s="27"/>
      <c r="CA7" s="24"/>
      <c r="CB7" s="28"/>
      <c r="CC7" s="1"/>
      <c r="CD7" s="1"/>
      <c r="CE7" s="1"/>
      <c r="CF7" s="1"/>
      <c r="CG7" s="1"/>
      <c r="CH7" s="1"/>
      <c r="CI7" s="1"/>
    </row>
    <row r="8" ht="21.0" hidden="1" customHeight="1">
      <c r="A8" s="1"/>
      <c r="B8" s="18"/>
      <c r="C8" s="18"/>
      <c r="D8" s="18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"/>
      <c r="S8" s="1"/>
      <c r="T8" s="1"/>
      <c r="U8" s="1"/>
      <c r="V8" s="1"/>
      <c r="W8" s="1"/>
      <c r="X8" s="1"/>
      <c r="Y8" s="1"/>
      <c r="Z8" s="1"/>
      <c r="AA8" s="1"/>
      <c r="AB8" s="19"/>
      <c r="AC8" s="1"/>
      <c r="AD8" s="1"/>
      <c r="AE8" s="1"/>
      <c r="AF8" s="19"/>
      <c r="AG8" s="1"/>
      <c r="AH8" s="1"/>
      <c r="AI8" s="1"/>
      <c r="AJ8" s="19"/>
      <c r="AK8" s="1"/>
      <c r="AL8" s="1"/>
      <c r="AM8" s="1"/>
      <c r="AN8" s="19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20"/>
      <c r="BO8" s="21"/>
      <c r="BP8" s="22"/>
      <c r="BQ8" s="23"/>
      <c r="BR8" s="24"/>
      <c r="BS8" s="25"/>
      <c r="BT8" s="24"/>
      <c r="BU8" s="24"/>
      <c r="BV8" s="24"/>
      <c r="BW8" s="24"/>
      <c r="BX8" s="26"/>
      <c r="BY8" s="26"/>
      <c r="BZ8" s="27"/>
      <c r="CA8" s="24"/>
      <c r="CB8" s="28"/>
      <c r="CC8" s="1"/>
      <c r="CD8" s="1"/>
      <c r="CE8" s="1"/>
      <c r="CF8" s="1"/>
      <c r="CG8" s="1"/>
      <c r="CH8" s="1"/>
      <c r="CI8" s="1"/>
    </row>
    <row r="9" ht="58.5" customHeight="1">
      <c r="A9" s="1"/>
      <c r="B9" s="29" t="s">
        <v>7</v>
      </c>
      <c r="C9" s="30" t="s">
        <v>8</v>
      </c>
      <c r="D9" s="30" t="s">
        <v>9</v>
      </c>
      <c r="E9" s="31" t="s">
        <v>10</v>
      </c>
      <c r="F9" s="32"/>
      <c r="G9" s="33" t="s">
        <v>11</v>
      </c>
      <c r="H9" s="34" t="s">
        <v>12</v>
      </c>
      <c r="I9" s="34" t="s">
        <v>13</v>
      </c>
      <c r="J9" s="34" t="s">
        <v>14</v>
      </c>
      <c r="K9" s="35" t="s">
        <v>15</v>
      </c>
      <c r="L9" s="36" t="s">
        <v>16</v>
      </c>
      <c r="M9" s="36" t="s">
        <v>17</v>
      </c>
      <c r="N9" s="36" t="s">
        <v>18</v>
      </c>
      <c r="O9" s="36" t="s">
        <v>19</v>
      </c>
      <c r="P9" s="37" t="s">
        <v>20</v>
      </c>
      <c r="Q9" s="38" t="s">
        <v>21</v>
      </c>
      <c r="R9" s="1"/>
      <c r="S9" s="1"/>
      <c r="T9" s="1"/>
      <c r="U9" s="1"/>
      <c r="V9" s="1"/>
      <c r="W9" s="1"/>
      <c r="X9" s="1"/>
      <c r="Y9" s="1"/>
      <c r="Z9" s="1"/>
      <c r="AA9" s="1"/>
      <c r="AB9" s="19"/>
      <c r="AC9" s="1"/>
      <c r="AD9" s="1"/>
      <c r="AE9" s="1"/>
      <c r="AF9" s="19"/>
      <c r="AG9" s="1"/>
      <c r="AH9" s="1"/>
      <c r="AI9" s="1"/>
      <c r="AJ9" s="19"/>
      <c r="AK9" s="1"/>
      <c r="AL9" s="1"/>
      <c r="AM9" s="1"/>
      <c r="AN9" s="19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39" t="s">
        <v>22</v>
      </c>
      <c r="BO9" s="40" t="s">
        <v>23</v>
      </c>
      <c r="BP9" s="22">
        <v>43402.0</v>
      </c>
      <c r="BQ9" s="41"/>
      <c r="BR9" s="24" t="s">
        <v>24</v>
      </c>
      <c r="BS9" s="42" t="s">
        <v>25</v>
      </c>
      <c r="BT9" s="43">
        <v>21.0</v>
      </c>
      <c r="BU9" s="43">
        <v>70.0</v>
      </c>
      <c r="BV9" s="43">
        <v>12.0</v>
      </c>
      <c r="BW9" s="24">
        <v>48.0</v>
      </c>
      <c r="BX9" s="44">
        <v>50000.0</v>
      </c>
      <c r="BY9" s="44">
        <v>99999.99</v>
      </c>
      <c r="BZ9" s="27">
        <v>0.1999</v>
      </c>
      <c r="CA9" s="43" t="s">
        <v>26</v>
      </c>
      <c r="CB9" s="28">
        <v>0.0235</v>
      </c>
      <c r="CC9" s="1"/>
      <c r="CD9" s="1"/>
      <c r="CE9" s="1"/>
      <c r="CF9" s="1">
        <v>5.0</v>
      </c>
      <c r="CG9" s="1"/>
      <c r="CH9" s="1"/>
      <c r="CI9" s="1"/>
    </row>
    <row r="10" ht="35.25" customHeight="1">
      <c r="A10" s="1"/>
      <c r="B10" s="45"/>
      <c r="C10" s="46"/>
      <c r="D10" s="46"/>
      <c r="E10" s="47"/>
      <c r="F10" s="48"/>
      <c r="G10" s="46"/>
      <c r="H10" s="49"/>
      <c r="I10" s="49"/>
      <c r="J10" s="49"/>
      <c r="K10" s="50"/>
      <c r="L10" s="46"/>
      <c r="M10" s="46"/>
      <c r="N10" s="46"/>
      <c r="O10" s="46"/>
      <c r="P10" s="51">
        <v>2.0</v>
      </c>
      <c r="Q10" s="49"/>
      <c r="R10" s="1"/>
      <c r="S10" s="1"/>
      <c r="T10" s="1"/>
      <c r="U10" s="19"/>
      <c r="V10" s="19"/>
      <c r="W10" s="19"/>
      <c r="X10" s="19"/>
      <c r="Y10" s="1"/>
      <c r="Z10" s="1"/>
      <c r="AA10" s="52" t="s">
        <v>27</v>
      </c>
      <c r="AB10" s="53"/>
      <c r="AC10" s="54"/>
      <c r="AD10" s="54"/>
      <c r="AE10" s="54"/>
      <c r="AF10" s="53"/>
      <c r="AG10" s="54"/>
      <c r="AH10" s="54"/>
      <c r="AI10" s="54"/>
      <c r="AJ10" s="53"/>
      <c r="AK10" s="54"/>
      <c r="AL10" s="54"/>
      <c r="AM10" s="54"/>
      <c r="AN10" s="53"/>
      <c r="AO10" s="55"/>
      <c r="AP10" s="1"/>
      <c r="AQ10" s="1"/>
      <c r="AR10" s="1"/>
      <c r="AS10" s="1"/>
      <c r="AT10" s="1"/>
      <c r="AU10" s="1"/>
      <c r="AV10" s="52" t="s">
        <v>27</v>
      </c>
      <c r="AW10" s="53"/>
      <c r="AX10" s="54"/>
      <c r="AY10" s="54"/>
      <c r="AZ10" s="54"/>
      <c r="BA10" s="53"/>
      <c r="BB10" s="54"/>
      <c r="BC10" s="54"/>
      <c r="BD10" s="54"/>
      <c r="BE10" s="53"/>
      <c r="BF10" s="54"/>
      <c r="BG10" s="54"/>
      <c r="BH10" s="54"/>
      <c r="BI10" s="53"/>
      <c r="BJ10" s="55"/>
      <c r="BK10" s="1"/>
      <c r="BL10" s="1"/>
      <c r="BM10" s="1"/>
      <c r="BN10" s="39" t="s">
        <v>28</v>
      </c>
      <c r="BO10" s="40" t="s">
        <v>23</v>
      </c>
      <c r="BP10" s="22">
        <v>43067.0</v>
      </c>
      <c r="BQ10" s="41"/>
      <c r="BR10" s="24" t="s">
        <v>29</v>
      </c>
      <c r="BS10" s="42" t="s">
        <v>25</v>
      </c>
      <c r="BT10" s="43">
        <v>21.0</v>
      </c>
      <c r="BU10" s="43">
        <v>70.0</v>
      </c>
      <c r="BV10" s="43">
        <v>12.0</v>
      </c>
      <c r="BW10" s="24">
        <v>48.0</v>
      </c>
      <c r="BX10" s="44">
        <v>100000.0</v>
      </c>
      <c r="BY10" s="44">
        <v>199999.99</v>
      </c>
      <c r="BZ10" s="27">
        <v>0.1799</v>
      </c>
      <c r="CA10" s="43" t="s">
        <v>26</v>
      </c>
      <c r="CB10" s="27">
        <v>0.0225</v>
      </c>
      <c r="CC10" s="1"/>
      <c r="CD10" s="1"/>
      <c r="CE10" s="1"/>
      <c r="CF10" s="1">
        <v>6.0</v>
      </c>
      <c r="CG10" s="1"/>
      <c r="CH10" s="1"/>
      <c r="CI10" s="1"/>
    </row>
    <row r="11" ht="27.75" hidden="1" customHeight="1">
      <c r="A11" s="1"/>
      <c r="B11" s="56">
        <v>12.0</v>
      </c>
      <c r="C11" s="57" t="str">
        <f>IF(AND($U$16*B11*$E$2+$E$2&gt;100000,$U$16*B11*$E$2+$E$2&lt;=1000000,E5=U2),$T$16,"-")</f>
        <v>-</v>
      </c>
      <c r="D11" s="58" t="str">
        <f>IF(AND($U$16*B11*$E$2+$E$2&gt;100000,$U$16*B11*$E$2+$E$2&lt;=1000000),$E$2+$E$2*B11*U16,"-")</f>
        <v>-</v>
      </c>
      <c r="E11" s="59" t="str">
        <f>IF(AND($D$11&gt;=2000,$D$11&lt;50000,$E$3=$S$23),PMT($T$23/12,$B$11,-D11,0,0)+AB11,IF(AND($D$11&gt;=50000,$D$11&lt;100000,$E$3=$S$23),PMT($U$23/12,$B$11,-D11,0,0)+AB11,IF(AND($D$11&gt;=100000,$D$11&lt;200000,$E$3=$S$23),PMT($V$23/12,$B$11,-D11,0,0)+AB11,IF(AND($D$11&gt;=200000,$D$11&lt;=300000,$E$3=$S$23),PMT($W$23/12,$B$11,-D11,0,0),IF(AND($D$11&gt;300000,$D$11&lt;=500000,$E$3=$S$23),PMT($X$23/12,$B$11,-D11,0,0),IF(AND($D$11&gt;500000,$D$11&lt;=1000000,$E$3=$S$23),PMT($Y$23/12,$B$11,-D11,0,0),"-"))))))</f>
        <v>-</v>
      </c>
      <c r="F11" s="60"/>
      <c r="G11" s="58" t="str">
        <f>IFERROR(H11/B11,"-")</f>
        <v>-</v>
      </c>
      <c r="H11" s="58" t="str">
        <f>IFERROR((E11*B11)-E2,"-")</f>
        <v>-</v>
      </c>
      <c r="I11" s="58"/>
      <c r="J11" s="61"/>
      <c r="K11" s="62" t="str">
        <f>IFERROR(H11/E2,"-")</f>
        <v>-</v>
      </c>
      <c r="L11" s="63" t="str">
        <f t="shared" ref="L11:L14" si="1">H11</f>
        <v>-</v>
      </c>
      <c r="M11" s="64" t="str">
        <f t="shared" ref="M11:M14" si="2">K11</f>
        <v>-</v>
      </c>
      <c r="N11" s="65" t="str">
        <f>IFERROR(D11-E2,"-")</f>
        <v>-</v>
      </c>
      <c r="O11" s="66" t="str">
        <f>IFERROR(N11/B11,"-")</f>
        <v>-</v>
      </c>
      <c r="P11" s="65" t="str">
        <f>IFERROR(H11-(H11/B11)*P10,"-")</f>
        <v>-</v>
      </c>
      <c r="Q11" s="67" t="str">
        <f t="shared" ref="Q11:Q30" si="3">#VALUE!</f>
        <v>#VALUE!</v>
      </c>
      <c r="R11" s="1"/>
      <c r="S11" s="1" t="s">
        <v>30</v>
      </c>
      <c r="T11" s="68" t="s">
        <v>31</v>
      </c>
      <c r="U11" s="69" t="s">
        <v>32</v>
      </c>
      <c r="V11" s="2"/>
      <c r="W11" s="2"/>
      <c r="X11" s="2"/>
      <c r="Y11" s="1"/>
      <c r="Z11" s="1"/>
      <c r="AA11" s="70" t="s">
        <v>33</v>
      </c>
      <c r="AB11" s="71">
        <f>IF(OR(D11&lt;AC12,D11=AC12),AB12*D11,0)+IF(AND(D11&lt;AC13+0.01,D11&gt;AC12),AB13*D11,0)+IF(AND(D11&lt;AC14+0.01,D11&gt;AC13),AB14*D11,0)+IF(AND(D11&lt;AC15+0.01,D11&gt;AC14),AB15*D11,0)</f>
        <v>0</v>
      </c>
      <c r="AC11" s="72"/>
      <c r="AD11" s="1"/>
      <c r="AE11" s="73" t="s">
        <v>33</v>
      </c>
      <c r="AF11" s="74">
        <f>IF(OR(D12&lt;AG12,D12=AG12),AF12*D12,0)+IF(AND(D12&lt;AG13+0.01,D12&gt;AG12),AF13*D12,0)+IF(AND(D12&lt;AG14+0.01,D12&gt;AG13),AF14*D12,0)+IF(AND(D12&lt;AG15+0.01,D12&gt;AG14),AF15*D12,0)</f>
        <v>612.5</v>
      </c>
      <c r="AG11" s="72"/>
      <c r="AH11" s="1"/>
      <c r="AI11" s="73" t="s">
        <v>33</v>
      </c>
      <c r="AJ11" s="74">
        <f>IF(OR(D14&lt;AK12,D14=AK12),AJ12*D14,0)+IF(AND(D14&lt;AK13+0.01,D14&gt;AK12),AJ13*D14,0)+IF(AND(D14&lt;AK14+0.01,D14&gt;AK13),AJ14*D14,0)+IF(AND(D14&lt;AK15+0.01,D14&gt;AK14),AJ15*D14,0)</f>
        <v>0</v>
      </c>
      <c r="AK11" s="72"/>
      <c r="AL11" s="1"/>
      <c r="AM11" s="73" t="s">
        <v>33</v>
      </c>
      <c r="AN11" s="74">
        <f>IF(OR(D13&lt;AO12,D13=AO12),AN12*D13,0)+IF(AND(D13&lt;AO13+0.01,D13&gt;AO12),AN13*D13,0)+IF(AND(D13&lt;AO14+0.01,D13&gt;AO13),AN14*D13,0)+IF(AND(D13&lt;AO15+0.01,D13&gt;AO14),AN15*D13,0)</f>
        <v>0</v>
      </c>
      <c r="AO11" s="75"/>
      <c r="AP11" s="1"/>
      <c r="AQ11" s="1"/>
      <c r="AR11" s="1"/>
      <c r="AS11" s="1"/>
      <c r="AT11" s="1"/>
      <c r="AU11" s="1"/>
      <c r="AV11" s="70" t="s">
        <v>33</v>
      </c>
      <c r="AW11" s="71">
        <f>IF(OR(D15&lt;AX12,D15=AX12),AW12*D15,0)+IF(AND(D15&lt;AX13+0.01,D15&gt;AX12),AW13*D15,0)+IF(AND(D15&lt;AX14+0.01,D15&gt;AX13),AW14*D15,0)+IF(AND(D15&lt;AX15+0.01,D15&gt;AX14),AW15*D15,0)</f>
        <v>0</v>
      </c>
      <c r="AX11" s="72"/>
      <c r="AY11" s="1"/>
      <c r="AZ11" s="73" t="s">
        <v>33</v>
      </c>
      <c r="BA11" s="74">
        <f>IF(OR(D16&lt;BB12,D16=BB12),BA12*D16,0)+IF(AND(D16&lt;BB13+0.01,D16&gt;BB12),BA13*D16,0)+IF(AND(D16&lt;BB14+0.01,D16&gt;BB13),BA14*D16,0)+IF(AND(D16&lt;BB15+0.01,D16&gt;BB14),BA15*D16,0)</f>
        <v>612.5</v>
      </c>
      <c r="BB11" s="72"/>
      <c r="BC11" s="1"/>
      <c r="BD11" s="73" t="s">
        <v>33</v>
      </c>
      <c r="BE11" s="74">
        <f>IF(OR(D18&lt;BF12,D18=BF12),BE12*D18,0)+IF(AND(D18&lt;BF13+0.01,D18&gt;BF12),BE13*D18,0)+IF(AND(D18&lt;BF14+0.01,D18&gt;BF13),BE14*D18,0)+IF(AND(D18&lt;BF15+0.01,D18&gt;BF14),BE15*D18,0)</f>
        <v>0</v>
      </c>
      <c r="BF11" s="72"/>
      <c r="BG11" s="1"/>
      <c r="BH11" s="73" t="s">
        <v>33</v>
      </c>
      <c r="BI11" s="74">
        <f>IF(OR(D17&lt;BJ12,D17=BJ12),BI12*D17,0)+IF(AND(D17&lt;BJ13+0.01,D17&gt;BJ12),BI13*D17,0)+IF(AND(D17&lt;BJ14+0.01,D17&gt;BJ13),BI14*D17,0)+IF(AND(D17&lt;BJ15+0.01,D17&gt;BJ14),BI15*D17,0)</f>
        <v>0</v>
      </c>
      <c r="BJ11" s="75"/>
      <c r="BK11" s="1"/>
      <c r="BL11" s="1"/>
      <c r="BM11" s="1"/>
      <c r="BN11" s="39" t="s">
        <v>34</v>
      </c>
      <c r="BO11" s="40" t="s">
        <v>23</v>
      </c>
      <c r="BP11" s="22">
        <v>43067.0</v>
      </c>
      <c r="BQ11" s="41"/>
      <c r="BR11" s="24" t="s">
        <v>35</v>
      </c>
      <c r="BS11" s="42" t="s">
        <v>25</v>
      </c>
      <c r="BT11" s="43">
        <v>21.0</v>
      </c>
      <c r="BU11" s="43">
        <v>70.0</v>
      </c>
      <c r="BV11" s="43">
        <v>12.0</v>
      </c>
      <c r="BW11" s="24">
        <v>48.0</v>
      </c>
      <c r="BX11" s="44">
        <v>200000.0</v>
      </c>
      <c r="BY11" s="44">
        <v>300000.0</v>
      </c>
      <c r="BZ11" s="27">
        <v>0.1599</v>
      </c>
      <c r="CA11" s="43" t="s">
        <v>26</v>
      </c>
      <c r="CB11" s="27">
        <v>0.013</v>
      </c>
      <c r="CC11" s="1"/>
      <c r="CD11" s="1"/>
      <c r="CE11" s="1"/>
      <c r="CF11" s="1">
        <v>7.0</v>
      </c>
      <c r="CG11" s="1"/>
      <c r="CH11" s="1"/>
      <c r="CI11" s="1"/>
    </row>
    <row r="12" ht="21.0" customHeight="1">
      <c r="A12" s="1"/>
      <c r="B12" s="76"/>
      <c r="C12" s="77" t="str">
        <f>IF(AND($U$14*B11*$E$2+$E$2&gt;=2000,$U$14*B11*$E$2+$E$2&lt;100000,E5=U2),$T$14,IF(AND($U$15*B11*$E$2+$E$2&gt;=100000,$U$15*B11*$E$2+$E$2&lt;=500000,E5=U2),$T$15,"-"))</f>
        <v>-</v>
      </c>
      <c r="D12" s="78">
        <f>IF(AND($U$14*B11*$E$2+$E$2&gt;=5000,$U$14*B11*$E$2+$E$2&lt;100000),$E$2*B11*$U$14+$E$2,IF(AND($U$15*B11*$E$2+$E$2&gt;=100000,$U$15*B11*$E$2+$E$2&lt;=500000),$E$2*B11*$U$15+$E$2,IF(AND($U$16*B11*$E$2+$E$2&gt;500000,$U$16*B11*$E$2+$E$2&lt;=1000000),$E$2*B11*$U$16+$E$2,"-")))</f>
        <v>25000</v>
      </c>
      <c r="E12" s="79">
        <f>IF(AND($D$12&gt;=5000,$D$12&lt;50000,$E$3=$S$23),PMT($T$23/12,$B$11,-D12,0,0)+AF11,IF(AND($D$12&gt;=50000,$D$12&lt;100000,$E$3=$S$23),PMT($U$23/12,$B$11,-D12,0,0)+AF11,IF(AND($D$12&gt;=100000,$D$12&lt;200000,$E$3=$S$23),PMT($V$23/12,$B$11,-D12,0,0)+AF11,IF(AND($D$12&gt;=200000,$D$12&lt;=300000,$E$3=$S$23),PMT($W$23/12,$B$11,-D12,0,0),IF(AND($D$12&gt;300000,$D$12&lt;=500000,$E$3=$S$23),PMT($X$23/12,$B$11,-D12,0,0),IF(AND($D$12&gt;500000,$D$12&lt;=1000000,$E$3=$S$23),PMT($Y$23/12,$B$11,-D12,0,0),"-"))))))</f>
        <v>2964.287383</v>
      </c>
      <c r="F12" s="6"/>
      <c r="G12" s="78">
        <f>IFERROR(H12/B11,"-")</f>
        <v>880.9540495</v>
      </c>
      <c r="H12" s="78">
        <f>IFERROR((E12*B11)-E2,"-")</f>
        <v>10571.44859</v>
      </c>
      <c r="I12" s="78">
        <f t="shared" ref="I12:I28" si="4">E12*B11</f>
        <v>35571.44859</v>
      </c>
      <c r="J12" s="80">
        <f>'Лист4'!C16</f>
        <v>0.9908784825</v>
      </c>
      <c r="K12" s="81">
        <f>IFERROR(H12/E2,"-")</f>
        <v>0.4228579438</v>
      </c>
      <c r="L12" s="82">
        <f t="shared" si="1"/>
        <v>10571.44859</v>
      </c>
      <c r="M12" s="83">
        <f t="shared" si="2"/>
        <v>0.4228579438</v>
      </c>
      <c r="N12" s="83">
        <f>IFERROR(D12-E2,"-")</f>
        <v>0</v>
      </c>
      <c r="O12" s="83">
        <f>IFERROR(N12/B11,"-")</f>
        <v>0</v>
      </c>
      <c r="P12" s="83">
        <f>IFERROR(H12-(H12/B11)*P10,"-")</f>
        <v>8809.540495</v>
      </c>
      <c r="Q12" s="84" t="str">
        <f t="shared" si="3"/>
        <v>#VALUE!</v>
      </c>
      <c r="R12" s="1"/>
      <c r="S12" s="19">
        <v>0.0035</v>
      </c>
      <c r="T12" s="85" t="s">
        <v>36</v>
      </c>
      <c r="U12" s="86">
        <f>IF(AND(E5=U2),S12,0)</f>
        <v>0</v>
      </c>
      <c r="V12" s="87"/>
      <c r="W12" s="87"/>
      <c r="X12" s="87"/>
      <c r="Y12" s="1"/>
      <c r="Z12" s="1"/>
      <c r="AA12" s="70" t="s">
        <v>37</v>
      </c>
      <c r="AB12" s="88">
        <v>0.0245</v>
      </c>
      <c r="AC12" s="72">
        <v>49999.99</v>
      </c>
      <c r="AD12" s="1"/>
      <c r="AE12" s="73" t="s">
        <v>37</v>
      </c>
      <c r="AF12" s="88">
        <f>$AB$12</f>
        <v>0.0245</v>
      </c>
      <c r="AG12" s="72">
        <f>$AC$12</f>
        <v>49999.99</v>
      </c>
      <c r="AH12" s="1"/>
      <c r="AI12" s="73" t="s">
        <v>37</v>
      </c>
      <c r="AJ12" s="88">
        <f>$AB$12</f>
        <v>0.0245</v>
      </c>
      <c r="AK12" s="72">
        <f>$AC$12</f>
        <v>49999.99</v>
      </c>
      <c r="AL12" s="1"/>
      <c r="AM12" s="73" t="s">
        <v>37</v>
      </c>
      <c r="AN12" s="88">
        <f>$AB$12</f>
        <v>0.0245</v>
      </c>
      <c r="AO12" s="75">
        <f>$AC$12</f>
        <v>49999.99</v>
      </c>
      <c r="AP12" s="1"/>
      <c r="AQ12" s="1"/>
      <c r="AR12" s="1"/>
      <c r="AS12" s="1"/>
      <c r="AT12" s="1"/>
      <c r="AU12" s="1"/>
      <c r="AV12" s="70" t="s">
        <v>37</v>
      </c>
      <c r="AW12" s="88">
        <v>0.0245</v>
      </c>
      <c r="AX12" s="72">
        <v>49999.99</v>
      </c>
      <c r="AY12" s="1"/>
      <c r="AZ12" s="73" t="s">
        <v>37</v>
      </c>
      <c r="BA12" s="88">
        <f>$AB$12</f>
        <v>0.0245</v>
      </c>
      <c r="BB12" s="72">
        <f>$AC$12</f>
        <v>49999.99</v>
      </c>
      <c r="BC12" s="1"/>
      <c r="BD12" s="73" t="s">
        <v>37</v>
      </c>
      <c r="BE12" s="88">
        <f>$AB$12</f>
        <v>0.0245</v>
      </c>
      <c r="BF12" s="72">
        <f>$AC$12</f>
        <v>49999.99</v>
      </c>
      <c r="BG12" s="1"/>
      <c r="BH12" s="73" t="s">
        <v>37</v>
      </c>
      <c r="BI12" s="88">
        <f>$AB$12</f>
        <v>0.0245</v>
      </c>
      <c r="BJ12" s="75">
        <f>$AC$12</f>
        <v>49999.99</v>
      </c>
      <c r="BK12" s="1"/>
      <c r="BL12" s="1"/>
      <c r="BM12" s="1"/>
      <c r="BN12" s="39"/>
      <c r="BO12" s="40"/>
      <c r="BP12" s="22"/>
      <c r="BQ12" s="41"/>
      <c r="BR12" s="24"/>
      <c r="BS12" s="42"/>
      <c r="BT12" s="43"/>
      <c r="BU12" s="43"/>
      <c r="BV12" s="43"/>
      <c r="BW12" s="24"/>
      <c r="BX12" s="44"/>
      <c r="BY12" s="44"/>
      <c r="BZ12" s="27"/>
      <c r="CA12" s="43"/>
      <c r="CB12" s="28"/>
      <c r="CC12" s="1"/>
      <c r="CD12" s="1"/>
      <c r="CE12" s="1"/>
      <c r="CF12" s="1">
        <v>8.0</v>
      </c>
      <c r="CG12" s="1"/>
      <c r="CH12" s="1"/>
      <c r="CI12" s="1"/>
    </row>
    <row r="13" ht="27.0" hidden="1" customHeight="1">
      <c r="A13" s="1"/>
      <c r="B13" s="76"/>
      <c r="C13" s="77" t="str">
        <f>IF(AND($U$18*B11*$E$2+$E$2&gt;=50000,$U$18*B11*$E$2+$E$2&lt;200000,E5=U2),$T$18,"-")</f>
        <v>-</v>
      </c>
      <c r="D13" s="78" t="str">
        <f>IF(AND($U$18*B11*$E$2+$E$2&gt;=50000,$U$18*B11*$E$2+$E$2&lt;200000,E5=U2),$U$18*B11*E2+E2,"-")</f>
        <v>-</v>
      </c>
      <c r="E13" s="79" t="str">
        <f>IF(AND($D$13&gt;=2000,$D$13&lt;50000,$E$3=$S$23),PMT($T$23/12,$B$11,-D13,0,0)+AN11,IF(AND($D$13&gt;=50000,$D$13&lt;100000,$E$3=$S$23),PMT($U$23/12,$B$11,-D13,0,0)+AN11,IF(AND($D$13&gt;=100000,$D$13&lt;200000,$E$3=$S$23),PMT($V$23/12,$B$11,-D13,0,0)+AN11,IF(AND($D$13&gt;=200000,$D$13&lt;=300000,$E$3=$S$23),PMT($W$23/12,$B$11,-D13,0,0),"-"))))</f>
        <v>-</v>
      </c>
      <c r="F13" s="6"/>
      <c r="G13" s="78" t="str">
        <f>IFERROR(H13/B11,"-")</f>
        <v>-</v>
      </c>
      <c r="H13" s="78" t="str">
        <f>IFERROR((E13*B11)-E2,"-")</f>
        <v>-</v>
      </c>
      <c r="I13" s="78" t="str">
        <f t="shared" si="4"/>
        <v>#VALUE!</v>
      </c>
      <c r="J13" s="89"/>
      <c r="K13" s="81" t="str">
        <f>IFERROR(H13/E2,"-")</f>
        <v>-</v>
      </c>
      <c r="L13" s="83" t="str">
        <f t="shared" si="1"/>
        <v>-</v>
      </c>
      <c r="M13" s="83" t="str">
        <f t="shared" si="2"/>
        <v>-</v>
      </c>
      <c r="N13" s="83" t="str">
        <f>IFERROR(D13-E2,"-")</f>
        <v>-</v>
      </c>
      <c r="O13" s="83" t="str">
        <f>IFERROR(N13/B11,"-")</f>
        <v>-</v>
      </c>
      <c r="P13" s="83" t="str">
        <f>IFERROR(H13-(H13/B11)*P10,"-")</f>
        <v>-</v>
      </c>
      <c r="Q13" s="84" t="str">
        <f t="shared" si="3"/>
        <v>#VALUE!</v>
      </c>
      <c r="R13" s="1"/>
      <c r="S13" s="19"/>
      <c r="T13" s="85"/>
      <c r="U13" s="86"/>
      <c r="V13" s="87"/>
      <c r="W13" s="87"/>
      <c r="X13" s="87"/>
      <c r="Y13" s="1"/>
      <c r="Z13" s="1"/>
      <c r="AA13" s="70" t="s">
        <v>38</v>
      </c>
      <c r="AB13" s="88">
        <v>0.0235</v>
      </c>
      <c r="AC13" s="72">
        <v>99999.99</v>
      </c>
      <c r="AD13" s="1"/>
      <c r="AE13" s="73" t="s">
        <v>38</v>
      </c>
      <c r="AF13" s="88">
        <f>$AB$13</f>
        <v>0.0235</v>
      </c>
      <c r="AG13" s="72">
        <f>$AC$13</f>
        <v>99999.99</v>
      </c>
      <c r="AH13" s="1"/>
      <c r="AI13" s="73" t="s">
        <v>38</v>
      </c>
      <c r="AJ13" s="88">
        <f>$AB$13</f>
        <v>0.0235</v>
      </c>
      <c r="AK13" s="72">
        <f>$AC$13</f>
        <v>99999.99</v>
      </c>
      <c r="AL13" s="1"/>
      <c r="AM13" s="73" t="s">
        <v>38</v>
      </c>
      <c r="AN13" s="88">
        <f>$AB$13</f>
        <v>0.0235</v>
      </c>
      <c r="AO13" s="75">
        <f>$AC$13</f>
        <v>99999.99</v>
      </c>
      <c r="AP13" s="1"/>
      <c r="AQ13" s="1"/>
      <c r="AR13" s="1"/>
      <c r="AS13" s="1"/>
      <c r="AT13" s="1"/>
      <c r="AU13" s="1"/>
      <c r="AV13" s="70" t="s">
        <v>38</v>
      </c>
      <c r="AW13" s="88">
        <v>0.0235</v>
      </c>
      <c r="AX13" s="72">
        <v>99999.99</v>
      </c>
      <c r="AY13" s="1"/>
      <c r="AZ13" s="73" t="s">
        <v>38</v>
      </c>
      <c r="BA13" s="88">
        <f>$AB$13</f>
        <v>0.0235</v>
      </c>
      <c r="BB13" s="72">
        <f>$AC$13</f>
        <v>99999.99</v>
      </c>
      <c r="BC13" s="1"/>
      <c r="BD13" s="73" t="s">
        <v>38</v>
      </c>
      <c r="BE13" s="88">
        <f>$AB$13</f>
        <v>0.0235</v>
      </c>
      <c r="BF13" s="72">
        <f>$AC$13</f>
        <v>99999.99</v>
      </c>
      <c r="BG13" s="1"/>
      <c r="BH13" s="73" t="s">
        <v>38</v>
      </c>
      <c r="BI13" s="88">
        <f>$AB$13</f>
        <v>0.0235</v>
      </c>
      <c r="BJ13" s="75">
        <f>$AC$13</f>
        <v>99999.99</v>
      </c>
      <c r="BK13" s="1"/>
      <c r="BL13" s="1"/>
      <c r="BM13" s="1"/>
      <c r="BN13" s="39"/>
      <c r="BO13" s="40"/>
      <c r="BP13" s="22"/>
      <c r="BQ13" s="41"/>
      <c r="BR13" s="24"/>
      <c r="BS13" s="42"/>
      <c r="BT13" s="43"/>
      <c r="BU13" s="43"/>
      <c r="BV13" s="43"/>
      <c r="BW13" s="24"/>
      <c r="BX13" s="44"/>
      <c r="BY13" s="44"/>
      <c r="BZ13" s="27"/>
      <c r="CA13" s="43"/>
      <c r="CB13" s="27"/>
      <c r="CC13" s="1"/>
      <c r="CD13" s="1"/>
      <c r="CE13" s="1"/>
      <c r="CF13" s="1">
        <v>9.0</v>
      </c>
      <c r="CG13" s="1"/>
      <c r="CH13" s="1"/>
      <c r="CI13" s="1"/>
    </row>
    <row r="14" ht="21.0" hidden="1" customHeight="1">
      <c r="A14" s="1"/>
      <c r="B14" s="90"/>
      <c r="C14" s="77" t="str">
        <f>IF(AND($U$12*B11*$E$2+$E$2&gt;=2000,$U$12*B11*$E$2+$E$2&lt;100000,E5=U2),$T$12,"-")</f>
        <v>-</v>
      </c>
      <c r="D14" s="78" t="str">
        <f>IF(AND($U$12*B11*$E$2+$E$2&gt;=2000,$U$12*B11*$E$2+$E$2&lt;100000,E5=U2),$U$12*B11*E2+E2,"-")</f>
        <v>-</v>
      </c>
      <c r="E14" s="79" t="str">
        <f>IF(AND($D$14&gt;=2000,$D$14&lt;50000,$E$3=$S$23),PMT($T$23/12,$B$11,-D14,0,0)+AJ11,IF(AND($D$14&gt;=50000,$D$14&lt;100000,$E$3=$S$23),PMT($U$23/12,$B$11,-D14,0,0)+AJ11,IF(AND($D$14&gt;=100000,$D$14&lt;200000,$E$3=$S$23),PMT($V$23/12,$B$11,-D14,0,0)+AJ11,IF(AND($D$14&gt;=200000,$D$14&lt;=300000,$E$3=$S$23),PMT($W$23/12,$B$11,-D14,0,0),"-"))))</f>
        <v>-</v>
      </c>
      <c r="F14" s="6"/>
      <c r="G14" s="78" t="str">
        <f>IFERROR(H14/B11,"-")</f>
        <v>-</v>
      </c>
      <c r="H14" s="78" t="str">
        <f>IFERROR((E14*B11)-E2,"-")</f>
        <v>-</v>
      </c>
      <c r="I14" s="78" t="str">
        <f t="shared" si="4"/>
        <v>#VALUE!</v>
      </c>
      <c r="J14" s="89"/>
      <c r="K14" s="91" t="str">
        <f>IFERROR(H14/E2,"-")</f>
        <v>-</v>
      </c>
      <c r="L14" s="92" t="str">
        <f t="shared" si="1"/>
        <v>-</v>
      </c>
      <c r="M14" s="92" t="str">
        <f t="shared" si="2"/>
        <v>-</v>
      </c>
      <c r="N14" s="92" t="str">
        <f>IFERROR(D14-E2,"-")</f>
        <v>-</v>
      </c>
      <c r="O14" s="92" t="str">
        <f>IFERROR(N14/B11,"-")</f>
        <v>-</v>
      </c>
      <c r="P14" s="92" t="str">
        <f>IFERROR(H14-(H14/B11)*P10,"-")</f>
        <v>-</v>
      </c>
      <c r="Q14" s="93" t="str">
        <f t="shared" si="3"/>
        <v>#VALUE!</v>
      </c>
      <c r="R14" s="1"/>
      <c r="S14" s="19">
        <v>0.006</v>
      </c>
      <c r="T14" s="70" t="s">
        <v>39</v>
      </c>
      <c r="U14" s="94">
        <f>IF(AND(E5=U2),S14,0)</f>
        <v>0</v>
      </c>
      <c r="V14" s="87"/>
      <c r="W14" s="87"/>
      <c r="X14" s="87"/>
      <c r="Y14" s="1"/>
      <c r="Z14" s="1"/>
      <c r="AA14" s="70" t="s">
        <v>40</v>
      </c>
      <c r="AB14" s="88">
        <v>0.0225</v>
      </c>
      <c r="AC14" s="72">
        <v>199999.99</v>
      </c>
      <c r="AD14" s="1"/>
      <c r="AE14" s="73" t="s">
        <v>40</v>
      </c>
      <c r="AF14" s="88">
        <f>$AB$14</f>
        <v>0.0225</v>
      </c>
      <c r="AG14" s="72">
        <f>$AC$14</f>
        <v>199999.99</v>
      </c>
      <c r="AH14" s="1"/>
      <c r="AI14" s="73" t="s">
        <v>40</v>
      </c>
      <c r="AJ14" s="88">
        <f>$AB$14</f>
        <v>0.0225</v>
      </c>
      <c r="AK14" s="72">
        <f>$AC$14</f>
        <v>199999.99</v>
      </c>
      <c r="AL14" s="1"/>
      <c r="AM14" s="73" t="s">
        <v>40</v>
      </c>
      <c r="AN14" s="88">
        <f>$AB$14</f>
        <v>0.0225</v>
      </c>
      <c r="AO14" s="75">
        <f>$AC$14</f>
        <v>199999.99</v>
      </c>
      <c r="AP14" s="1"/>
      <c r="AQ14" s="1"/>
      <c r="AR14" s="1"/>
      <c r="AS14" s="1"/>
      <c r="AT14" s="1"/>
      <c r="AU14" s="1"/>
      <c r="AV14" s="70" t="s">
        <v>40</v>
      </c>
      <c r="AW14" s="88">
        <v>0.0225</v>
      </c>
      <c r="AX14" s="72">
        <v>199999.99</v>
      </c>
      <c r="AY14" s="1"/>
      <c r="AZ14" s="73" t="s">
        <v>40</v>
      </c>
      <c r="BA14" s="88">
        <f>$AB$14</f>
        <v>0.0225</v>
      </c>
      <c r="BB14" s="72">
        <f>$AC$14</f>
        <v>199999.99</v>
      </c>
      <c r="BC14" s="1"/>
      <c r="BD14" s="73" t="s">
        <v>40</v>
      </c>
      <c r="BE14" s="88">
        <f>$AB$14</f>
        <v>0.0225</v>
      </c>
      <c r="BF14" s="72">
        <f>$AC$14</f>
        <v>199999.99</v>
      </c>
      <c r="BG14" s="1"/>
      <c r="BH14" s="73" t="s">
        <v>40</v>
      </c>
      <c r="BI14" s="88">
        <f>$AB$14</f>
        <v>0.0225</v>
      </c>
      <c r="BJ14" s="75">
        <f>$AC$14</f>
        <v>199999.99</v>
      </c>
      <c r="BK14" s="1"/>
      <c r="BL14" s="1"/>
      <c r="BM14" s="1"/>
      <c r="BN14" s="39"/>
      <c r="BO14" s="40"/>
      <c r="BP14" s="22"/>
      <c r="BQ14" s="41"/>
      <c r="BR14" s="24"/>
      <c r="BS14" s="42"/>
      <c r="BT14" s="43"/>
      <c r="BU14" s="43"/>
      <c r="BV14" s="43"/>
      <c r="BW14" s="24"/>
      <c r="BX14" s="44"/>
      <c r="BY14" s="44"/>
      <c r="BZ14" s="27"/>
      <c r="CA14" s="43"/>
      <c r="CB14" s="27"/>
      <c r="CC14" s="1"/>
      <c r="CD14" s="1"/>
      <c r="CE14" s="1"/>
      <c r="CF14" s="1">
        <v>10.0</v>
      </c>
      <c r="CG14" s="1"/>
      <c r="CH14" s="1"/>
      <c r="CI14" s="1"/>
    </row>
    <row r="15" ht="21.0" hidden="1" customHeight="1">
      <c r="A15" s="1"/>
      <c r="B15" s="95">
        <v>24.0</v>
      </c>
      <c r="C15" s="77" t="str">
        <f>IF(AND($U$16*B15*$E$2+$E$2&gt;100000,$U$16*B15*$E$2+$E$2&lt;=1000000,E5=U2),$T$16,"-")</f>
        <v>-</v>
      </c>
      <c r="D15" s="78" t="str">
        <f>IF(AND($U$16*B15*$E$2+$E$2&gt;100000,$U$16*B15*$E$2+$E$2&lt;=1000000),$E$2+$E$2*B15*U16,"-")</f>
        <v>-</v>
      </c>
      <c r="E15" s="79" t="str">
        <f>IF(AND($D$15&gt;=2000,$D$15&lt;50000,$E$3=$S$23),PMT($T$23/12,$B$15,-D15,0,0)+AW11,IF(AND($D$15&gt;=50000,$D$15&lt;100000,$E$3=$S$23),PMT($U$23/12,$B$15,-D15,0,0)+AW11,IF(AND($D$15&gt;=100000,$D$15&lt;200000,$E$3=$S$23),PMT($V$23/12,$B$15,-D15,0,0)+AW11,IF(AND($D$15&gt;=200000,$D$15&lt;=300000,$E$3=$S$23),PMT($W$23/12,$B$15,-D15,0,0),IF(AND($D$15&gt;300000,$D$15&lt;=500000,$E$3=$S$23),PMT($X$23/12,$B$15,-D15,0,0),IF(AND($D$15&gt;500000,$D$15&lt;=1000000,$E$3=$S$23),PMT($Y$23/12,$B$15,-D15,0,0),"-"))))))</f>
        <v>-</v>
      </c>
      <c r="F15" s="6"/>
      <c r="G15" s="78" t="str">
        <f>IFERROR(H15/B15,"-")</f>
        <v>-</v>
      </c>
      <c r="H15" s="78" t="str">
        <f>IFERROR((E15*B15)-E2,"-")</f>
        <v>-</v>
      </c>
      <c r="I15" s="78" t="str">
        <f t="shared" si="4"/>
        <v>#VALUE!</v>
      </c>
      <c r="J15" s="89"/>
      <c r="K15" s="96" t="str">
        <f>IFERROR(H15/E2,"-")</f>
        <v>-</v>
      </c>
      <c r="L15" s="97" t="str">
        <f t="shared" ref="L15:L18" si="5">IFERROR(H15/2,"-")</f>
        <v>-</v>
      </c>
      <c r="M15" s="97" t="str">
        <f>IFERROR(L15/E2,"-")</f>
        <v>-</v>
      </c>
      <c r="N15" s="97" t="str">
        <f>IFERROR(D15-E2,"-")</f>
        <v>-</v>
      </c>
      <c r="O15" s="97" t="str">
        <f>IFERROR(N15/B15,"-")</f>
        <v>-</v>
      </c>
      <c r="P15" s="97" t="str">
        <f>IFERROR(H15-(H15/B15)*P10,"-")</f>
        <v>-</v>
      </c>
      <c r="Q15" s="98" t="str">
        <f t="shared" si="3"/>
        <v>#VALUE!</v>
      </c>
      <c r="R15" s="1"/>
      <c r="S15" s="19">
        <v>0.0019</v>
      </c>
      <c r="T15" s="70" t="s">
        <v>41</v>
      </c>
      <c r="U15" s="94">
        <f>IF(AND(E5=U2),S15,0)</f>
        <v>0</v>
      </c>
      <c r="V15" s="87"/>
      <c r="W15" s="87"/>
      <c r="X15" s="87"/>
      <c r="Y15" s="1"/>
      <c r="Z15" s="1"/>
      <c r="AA15" s="70" t="s">
        <v>42</v>
      </c>
      <c r="AB15" s="88">
        <v>0.013</v>
      </c>
      <c r="AC15" s="72">
        <v>300000.0</v>
      </c>
      <c r="AD15" s="1"/>
      <c r="AE15" s="73" t="s">
        <v>42</v>
      </c>
      <c r="AF15" s="88">
        <f>$AB$15</f>
        <v>0.013</v>
      </c>
      <c r="AG15" s="72">
        <f>$AC$15</f>
        <v>300000</v>
      </c>
      <c r="AH15" s="1"/>
      <c r="AI15" s="73" t="s">
        <v>42</v>
      </c>
      <c r="AJ15" s="88">
        <f>$AB$15</f>
        <v>0.013</v>
      </c>
      <c r="AK15" s="72">
        <f>$AC$15</f>
        <v>300000</v>
      </c>
      <c r="AL15" s="1"/>
      <c r="AM15" s="73" t="s">
        <v>42</v>
      </c>
      <c r="AN15" s="88">
        <f>$AB$15</f>
        <v>0.013</v>
      </c>
      <c r="AO15" s="75">
        <f>$AC$15</f>
        <v>300000</v>
      </c>
      <c r="AP15" s="1"/>
      <c r="AQ15" s="1"/>
      <c r="AR15" s="1"/>
      <c r="AS15" s="1"/>
      <c r="AT15" s="1"/>
      <c r="AU15" s="1"/>
      <c r="AV15" s="70" t="s">
        <v>42</v>
      </c>
      <c r="AW15" s="88">
        <v>0.013</v>
      </c>
      <c r="AX15" s="72">
        <v>300000.0</v>
      </c>
      <c r="AY15" s="1"/>
      <c r="AZ15" s="73" t="s">
        <v>42</v>
      </c>
      <c r="BA15" s="88">
        <f>$AB$15</f>
        <v>0.013</v>
      </c>
      <c r="BB15" s="72">
        <f>$AC$15</f>
        <v>300000</v>
      </c>
      <c r="BC15" s="1"/>
      <c r="BD15" s="73" t="s">
        <v>42</v>
      </c>
      <c r="BE15" s="88">
        <f>$AB$15</f>
        <v>0.013</v>
      </c>
      <c r="BF15" s="72">
        <f>$AC$15</f>
        <v>300000</v>
      </c>
      <c r="BG15" s="1"/>
      <c r="BH15" s="73" t="s">
        <v>42</v>
      </c>
      <c r="BI15" s="88">
        <f>$AB$15</f>
        <v>0.013</v>
      </c>
      <c r="BJ15" s="75">
        <f>$AC$15</f>
        <v>300000</v>
      </c>
      <c r="BK15" s="1"/>
      <c r="BL15" s="1"/>
      <c r="BM15" s="1"/>
      <c r="BN15" s="39"/>
      <c r="BO15" s="40"/>
      <c r="BP15" s="22"/>
      <c r="BQ15" s="41"/>
      <c r="BR15" s="43"/>
      <c r="BS15" s="42"/>
      <c r="BT15" s="43"/>
      <c r="BU15" s="43"/>
      <c r="BV15" s="43"/>
      <c r="BW15" s="43"/>
      <c r="BX15" s="44"/>
      <c r="BY15" s="44"/>
      <c r="BZ15" s="27"/>
      <c r="CA15" s="43"/>
      <c r="CB15" s="27"/>
      <c r="CC15" s="1"/>
      <c r="CD15" s="1"/>
      <c r="CE15" s="1"/>
      <c r="CF15" s="1">
        <v>11.0</v>
      </c>
      <c r="CG15" s="1"/>
      <c r="CH15" s="1"/>
      <c r="CI15" s="1"/>
    </row>
    <row r="16" ht="21.0" customHeight="1">
      <c r="A16" s="1"/>
      <c r="B16" s="76"/>
      <c r="C16" s="77" t="str">
        <f>IF(AND($U$14*B15*$E$2+$E$2&gt;=2000,$U$14*B15*$E$2+$E$2&lt;100000,E5=U2),$T$14,IF(AND($U$15*B15*$E$2+$E$2&gt;=100000,$U$15*B15*$E$2+$E$2&lt;=500000,E5=U2),$T$15,"-"))</f>
        <v>-</v>
      </c>
      <c r="D16" s="78">
        <f>IF(AND($U$14*B15*$E$2+$E$2&gt;=5000,$U$14*B15*$E$2+$E$2&lt;100000),$E$2*B15*$U$14+$E$2,IF(AND($U$15*B15*$E$2+$E$2&gt;=100000,$U$15*B15*$E$2+$E$2&lt;=500000),$E$2*B15*$U$15+$E$2,IF(AND($U$15*B15*$E$2+$E$2&gt;500000,$U$15*B15*$E$2+$E$2&lt;=1000000),$E$2*B15*$U$15+$E$2,"-")))</f>
        <v>25000</v>
      </c>
      <c r="E16" s="79">
        <f>IF(AND($D$16&gt;=5000,$D$16&lt;50000,$E$3=$S$23),PMT($T$23/12,$B$15,-D16,0,0)+BA11,IF(AND($D$16&gt;=50000,$D$16&lt;100000,$E$3=$S$23),PMT($U$23/12,$B$15,-D16,0,0)+BA11,IF(AND($D$16&gt;=100000,$D$16&lt;200000,$E$3=$S$23),PMT($V$23/12,$B$15,-D16,0,0)+BA11,IF(AND($D$16&gt;=200000,$D$16&lt;=300000,$E$3=$S$23),PMT($W$23/12,$B$15,-D16,0,0),IF(AND($D$16&gt;300000,$D$16&lt;=500000,$E$3=$S$23),PMT($X$23/12,$B$15,-D16,0,0), IF(AND($D$16&gt;500000,$D$16&lt;=1000000,$E$3=$S$23),PMT($Y$23/12,$B$15,-D16,0,0),"-"))))))</f>
        <v>1921.708536</v>
      </c>
      <c r="F16" s="6"/>
      <c r="G16" s="78">
        <f>IFERROR(H16/B15,"-")</f>
        <v>880.0418692</v>
      </c>
      <c r="H16" s="78">
        <f>IFERROR((E16*B15)-E2,"-")</f>
        <v>21121.00486</v>
      </c>
      <c r="I16" s="78">
        <f t="shared" si="4"/>
        <v>46121.00486</v>
      </c>
      <c r="J16" s="80">
        <f>'Лист4'!D28</f>
        <v>0.927985376</v>
      </c>
      <c r="K16" s="81">
        <f>IFERROR(H16/E2,"-")</f>
        <v>0.8448401945</v>
      </c>
      <c r="L16" s="83">
        <f t="shared" si="5"/>
        <v>10560.50243</v>
      </c>
      <c r="M16" s="83">
        <f>IFERROR(L16/E2,"-")</f>
        <v>0.4224200972</v>
      </c>
      <c r="N16" s="83">
        <f>IFERROR(D16-E2,"-")</f>
        <v>0</v>
      </c>
      <c r="O16" s="83">
        <f>IFERROR(N16/B15,"-")</f>
        <v>0</v>
      </c>
      <c r="P16" s="83">
        <f>IFERROR(H16-(H16/B15)*P10,"-")</f>
        <v>19360.92112</v>
      </c>
      <c r="Q16" s="99" t="str">
        <f t="shared" si="3"/>
        <v>#VALUE!</v>
      </c>
      <c r="R16" s="100"/>
      <c r="S16" s="19">
        <v>0.001</v>
      </c>
      <c r="T16" s="101" t="s">
        <v>43</v>
      </c>
      <c r="U16" s="102">
        <f>IF(AND(E5=U2),S16,0)</f>
        <v>0</v>
      </c>
      <c r="V16" s="87"/>
      <c r="W16" s="87"/>
      <c r="X16" s="87"/>
      <c r="Y16" s="1"/>
      <c r="Z16" s="1"/>
      <c r="AA16" s="70"/>
      <c r="AB16" s="88"/>
      <c r="AC16" s="72"/>
      <c r="AD16" s="1"/>
      <c r="AE16" s="73"/>
      <c r="AF16" s="88"/>
      <c r="AG16" s="72"/>
      <c r="AH16" s="1"/>
      <c r="AI16" s="73"/>
      <c r="AJ16" s="88"/>
      <c r="AK16" s="72"/>
      <c r="AL16" s="1"/>
      <c r="AM16" s="73"/>
      <c r="AN16" s="88"/>
      <c r="AO16" s="75"/>
      <c r="AP16" s="1"/>
      <c r="AQ16" s="1"/>
      <c r="AR16" s="1"/>
      <c r="AS16" s="1"/>
      <c r="AT16" s="1"/>
      <c r="AU16" s="1"/>
      <c r="AV16" s="70"/>
      <c r="AW16" s="88"/>
      <c r="AX16" s="72"/>
      <c r="AY16" s="1"/>
      <c r="AZ16" s="73"/>
      <c r="BA16" s="88"/>
      <c r="BB16" s="72"/>
      <c r="BC16" s="1"/>
      <c r="BD16" s="73"/>
      <c r="BE16" s="88"/>
      <c r="BF16" s="72"/>
      <c r="BG16" s="1"/>
      <c r="BH16" s="73"/>
      <c r="BI16" s="88"/>
      <c r="BJ16" s="75"/>
      <c r="BK16" s="1"/>
      <c r="BL16" s="1"/>
      <c r="BM16" s="1"/>
      <c r="BN16" s="39"/>
      <c r="BO16" s="40"/>
      <c r="BP16" s="22"/>
      <c r="BQ16" s="41"/>
      <c r="BR16" s="43"/>
      <c r="BS16" s="42"/>
      <c r="BT16" s="43"/>
      <c r="BU16" s="43"/>
      <c r="BV16" s="43"/>
      <c r="BW16" s="43"/>
      <c r="BX16" s="44"/>
      <c r="BY16" s="44"/>
      <c r="BZ16" s="27"/>
      <c r="CA16" s="43"/>
      <c r="CB16" s="27"/>
      <c r="CC16" s="1"/>
      <c r="CD16" s="1"/>
      <c r="CE16" s="1"/>
      <c r="CF16" s="1">
        <v>12.0</v>
      </c>
      <c r="CG16" s="1"/>
      <c r="CH16" s="1"/>
      <c r="CI16" s="1"/>
    </row>
    <row r="17" ht="23.25" hidden="1" customHeight="1">
      <c r="A17" s="1"/>
      <c r="B17" s="76"/>
      <c r="C17" s="77" t="str">
        <f>IF(AND($U$18*B15*$E$2+$E$2&gt;=50000,$U$18*B15*$E$2+$E$2&lt;200000,E5=U2),$T$18,"-")</f>
        <v>-</v>
      </c>
      <c r="D17" s="78" t="str">
        <f>IF(AND($U$18*B15*$E$2+$E$2&gt;=50000,$U$18*B15*$E$2+$E$2&lt;200000,E5=U2),$U$18*B15*E2+E2,"-")</f>
        <v>-</v>
      </c>
      <c r="E17" s="79" t="str">
        <f>IF(AND($D$17&gt;=2000,$D$17&lt;50000,$E$3=$S$23),PMT($T$23/12,$B$15,-D17,0,0)+BI11,IF(AND($D$17&gt;=50000,$D$17&lt;100000,$E$3=$S$23),PMT($U$23/12,$B$15,-D17,0,0)+BI11,IF(AND($D$17&gt;=100000,$D$17&lt;200000,$E$3=$S$23),PMT($V$23/12,$B$15,-D17,0,0)+BI11,IF(AND($D$17&gt;=200000,$D$17&lt;=300000,$E$3=$S$23),PMT($W$23/12,$B$15,-D17,0,0)+BI11,"-"))))</f>
        <v>-</v>
      </c>
      <c r="F17" s="6"/>
      <c r="G17" s="78" t="str">
        <f>IFERROR(H17/B15,"-")</f>
        <v>-</v>
      </c>
      <c r="H17" s="78" t="str">
        <f>IFERROR((E17*B15)-E2,"-")</f>
        <v>-</v>
      </c>
      <c r="I17" s="78" t="str">
        <f t="shared" si="4"/>
        <v>#VALUE!</v>
      </c>
      <c r="J17" s="80"/>
      <c r="K17" s="81" t="str">
        <f>IFERROR(H17/E2,"-")</f>
        <v>-</v>
      </c>
      <c r="L17" s="83" t="str">
        <f t="shared" si="5"/>
        <v>-</v>
      </c>
      <c r="M17" s="83" t="str">
        <f>IFERROR(L17/E2,"-")</f>
        <v>-</v>
      </c>
      <c r="N17" s="83" t="str">
        <f>IFERROR(D17-E2,"-")</f>
        <v>-</v>
      </c>
      <c r="O17" s="83" t="str">
        <f>IFERROR(N17/B15,"-")</f>
        <v>-</v>
      </c>
      <c r="P17" s="83" t="str">
        <f>IFERROR(H17-(H17/B15)*P10,"-")</f>
        <v>-</v>
      </c>
      <c r="Q17" s="84" t="str">
        <f t="shared" si="3"/>
        <v>#VALUE!</v>
      </c>
      <c r="R17" s="1"/>
      <c r="S17" s="19"/>
      <c r="T17" s="101"/>
      <c r="U17" s="102"/>
      <c r="V17" s="87"/>
      <c r="W17" s="87"/>
      <c r="X17" s="87"/>
      <c r="Y17" s="1"/>
      <c r="Z17" s="1"/>
      <c r="AA17" s="103" t="s">
        <v>44</v>
      </c>
      <c r="AB17" s="19"/>
      <c r="AC17" s="1"/>
      <c r="AD17" s="1"/>
      <c r="AE17" s="1"/>
      <c r="AF17" s="19"/>
      <c r="AG17" s="1"/>
      <c r="AH17" s="1"/>
      <c r="AI17" s="1"/>
      <c r="AJ17" s="19"/>
      <c r="AK17" s="1"/>
      <c r="AL17" s="1"/>
      <c r="AM17" s="1"/>
      <c r="AN17" s="19"/>
      <c r="AO17" s="104"/>
      <c r="AP17" s="1"/>
      <c r="AQ17" s="1"/>
      <c r="AR17" s="1"/>
      <c r="AS17" s="1"/>
      <c r="AT17" s="1"/>
      <c r="AU17" s="1"/>
      <c r="AV17" s="103" t="s">
        <v>44</v>
      </c>
      <c r="AW17" s="19"/>
      <c r="AX17" s="1"/>
      <c r="AY17" s="1"/>
      <c r="AZ17" s="1"/>
      <c r="BA17" s="19"/>
      <c r="BB17" s="1"/>
      <c r="BC17" s="1"/>
      <c r="BD17" s="1"/>
      <c r="BE17" s="19"/>
      <c r="BF17" s="1"/>
      <c r="BG17" s="1"/>
      <c r="BH17" s="1"/>
      <c r="BI17" s="19"/>
      <c r="BJ17" s="104"/>
      <c r="BK17" s="1"/>
      <c r="BL17" s="1"/>
      <c r="BM17" s="1"/>
      <c r="BN17" s="39"/>
      <c r="BO17" s="40"/>
      <c r="BP17" s="22"/>
      <c r="BQ17" s="41"/>
      <c r="BR17" s="43"/>
      <c r="BS17" s="42"/>
      <c r="BT17" s="43"/>
      <c r="BU17" s="43"/>
      <c r="BV17" s="43"/>
      <c r="BW17" s="43"/>
      <c r="BX17" s="44"/>
      <c r="BY17" s="44"/>
      <c r="BZ17" s="27"/>
      <c r="CA17" s="43"/>
      <c r="CB17" s="27"/>
      <c r="CC17" s="1"/>
      <c r="CD17" s="1"/>
      <c r="CE17" s="1"/>
      <c r="CF17" s="1">
        <v>13.0</v>
      </c>
      <c r="CG17" s="1"/>
      <c r="CH17" s="1"/>
      <c r="CI17" s="1"/>
    </row>
    <row r="18" ht="21.0" hidden="1" customHeight="1">
      <c r="A18" s="1"/>
      <c r="B18" s="90"/>
      <c r="C18" s="77" t="str">
        <f>IF(AND($U$12*B15*$E$2+$E$2&gt;=2000,$U$12*B15*$E$2+$E$2&lt;100000,E5=U2),$T$12,"-")</f>
        <v>-</v>
      </c>
      <c r="D18" s="78" t="str">
        <f>IF(AND($U$12*B15*$E$2+$E$2&gt;=2000,$U$12*B15*$E$2+$E$2&lt;100000,E5=U2),$U$12*B15*E2+E2,"-")</f>
        <v>-</v>
      </c>
      <c r="E18" s="79" t="str">
        <f>IF(AND($D$18&gt;=2000,$D$18&lt;50000,$E$3=$S$23),PMT($T$23/12,$B$15,-D18,0,0)+BE11,IF(AND($D$18&gt;=50000,$D$18&lt;100000,$E$3=$S$23),PMT($U$23/12,$B$15,-D18,0,0)+BE11,IF(AND($D$18&gt;=100000,$D$18&lt;200000,$E$3=$S$23),PMT($V$23/12,$B$15,-D18,0,0)+BE11,IF(AND($D$18&gt;=200000,$D$18&lt;=300000,$E$3=$S$23),PMT($W$23/12,$B$15,-D18,0,0)+BE11,"-"))))</f>
        <v>-</v>
      </c>
      <c r="F18" s="6"/>
      <c r="G18" s="78" t="str">
        <f>IFERROR(H18/B15,"-")</f>
        <v>-</v>
      </c>
      <c r="H18" s="78" t="str">
        <f>IFERROR((E18*B15)-E2,"-")</f>
        <v>-</v>
      </c>
      <c r="I18" s="78" t="str">
        <f t="shared" si="4"/>
        <v>#VALUE!</v>
      </c>
      <c r="J18" s="80"/>
      <c r="K18" s="91" t="str">
        <f>IFERROR(H18/E2,"-")</f>
        <v>-</v>
      </c>
      <c r="L18" s="92" t="str">
        <f t="shared" si="5"/>
        <v>-</v>
      </c>
      <c r="M18" s="92" t="str">
        <f>IFERROR(L18/E2,"-")</f>
        <v>-</v>
      </c>
      <c r="N18" s="92" t="str">
        <f>IFERROR(D18-E2,"-")</f>
        <v>-</v>
      </c>
      <c r="O18" s="92" t="str">
        <f>IFERROR(N18/B15,"-")</f>
        <v>-</v>
      </c>
      <c r="P18" s="92" t="str">
        <f>IFERROR(H18-(H18/B15)*P10,"-")</f>
        <v>-</v>
      </c>
      <c r="Q18" s="93" t="str">
        <f t="shared" si="3"/>
        <v>#VALUE!</v>
      </c>
      <c r="R18" s="1"/>
      <c r="S18" s="19">
        <v>0.003</v>
      </c>
      <c r="T18" s="101" t="s">
        <v>45</v>
      </c>
      <c r="U18" s="102">
        <f>IF(AND(E5=U2),S18,0)</f>
        <v>0</v>
      </c>
      <c r="V18" s="87"/>
      <c r="W18" s="87"/>
      <c r="X18" s="87"/>
      <c r="Y18" s="1"/>
      <c r="Z18" s="1"/>
      <c r="AA18" s="70" t="s">
        <v>33</v>
      </c>
      <c r="AB18" s="74">
        <f>IF(OR(D11&lt;AC19,D11=AC19),AB19*D11,0)+IF(AND(D11&lt;AC20+0.01,D11&gt;AC19),AB20*D11,0)+IF(AND(D11&lt;AC21+0.01,D11&gt;AC20),AB21*D11,0)+IF(AND(D11&lt;AC22+0.01,D11&gt;AC21),AB22*D11,0)</f>
        <v>0</v>
      </c>
      <c r="AC18" s="72"/>
      <c r="AD18" s="1"/>
      <c r="AE18" s="73" t="s">
        <v>33</v>
      </c>
      <c r="AF18" s="74">
        <f>IF(OR(D12&lt;AG19,D12=AG19),AF19*D12,0)+IF(AND(D12&lt;AG20+0.01,D12&gt;AG19),AF20*D12,0)+IF(AND(D12&lt;AG21+0.01,D12&gt;AG20),AF21*D12,0)+IF(AND(D12&lt;AG22+0.01,D12&gt;AG21),AF22*D12,0)</f>
        <v>600</v>
      </c>
      <c r="AG18" s="72"/>
      <c r="AH18" s="1"/>
      <c r="AI18" s="73" t="s">
        <v>33</v>
      </c>
      <c r="AJ18" s="74">
        <f>IF(OR(D14&lt;AK19,D14=AK19),AJ19*D14,0)+IF(AND(D14&lt;AK20+0.01,D14&gt;AK19),AJ20*D14,0)+IF(AND(D14&lt;AK21+0.01,D14&gt;AK20),AJ21*D14,0)+IF(AND(D14&lt;AK22+0.01,D14&gt;AK21),AJ22*D14,0)</f>
        <v>0</v>
      </c>
      <c r="AK18" s="72"/>
      <c r="AL18" s="1"/>
      <c r="AM18" s="73" t="s">
        <v>33</v>
      </c>
      <c r="AN18" s="74">
        <f>IF(OR(D13&lt;AO19,D13=AO19),AN19*D13,0)+IF(AND(D13&lt;AO20+0.01,D13&gt;AO19),AN20*D13,0)+IF(AND(D13&lt;AO21+0.01,D13&gt;AO20),AN21*D13,0)+IF(AND(D13&lt;AO22+0.01,D13&gt;AO21),AN22*D13,0)</f>
        <v>0</v>
      </c>
      <c r="AO18" s="75"/>
      <c r="AP18" s="1"/>
      <c r="AQ18" s="1"/>
      <c r="AR18" s="1"/>
      <c r="AS18" s="1"/>
      <c r="AT18" s="1"/>
      <c r="AU18" s="1"/>
      <c r="AV18" s="70" t="s">
        <v>33</v>
      </c>
      <c r="AW18" s="74">
        <f>IF(OR(D15&lt;AX19,D15=AX19),AW19*D15,0)+IF(AND(D15&lt;AX20+0.01,D15&gt;AX19),AW20*D15,0)+IF(AND(D15&lt;AX21+0.01,D15&gt;AX20),AW21*D15,0)+IF(AND(D15&lt;AX22+0.01,D15&gt;AX21),AW22*D15,0)</f>
        <v>0</v>
      </c>
      <c r="AX18" s="72"/>
      <c r="AY18" s="1"/>
      <c r="AZ18" s="73" t="s">
        <v>33</v>
      </c>
      <c r="BA18" s="74">
        <f>IF(OR(D16&lt;BB19,D16=BB19),BA19*D16,0)+IF(AND(D16&lt;BB20+0.01,D16&gt;BB19),BA20*D16,0)+IF(AND(D16&lt;BB21+0.01,D16&gt;BB20),BA21*D16,0)+IF(AND(D16&lt;BB22+0.01,D16&gt;BB21),BA22*D16,0)</f>
        <v>600</v>
      </c>
      <c r="BB18" s="72"/>
      <c r="BC18" s="1"/>
      <c r="BD18" s="73" t="s">
        <v>33</v>
      </c>
      <c r="BE18" s="74">
        <f>IF(OR(D18&lt;BF19,D18=BF19),BE19*D18,0)+IF(AND(D18&lt;BF20+0.01,D18&gt;BF19),BE20*D18,0)+IF(AND(D18&lt;BF21+0.01,D18&gt;BF20),BE21*D18,0)+IF(AND(D18&lt;BF22+0.01,D18&gt;BF21),BE22*D18,0)</f>
        <v>0</v>
      </c>
      <c r="BF18" s="72"/>
      <c r="BG18" s="1"/>
      <c r="BH18" s="73" t="s">
        <v>33</v>
      </c>
      <c r="BI18" s="74">
        <f>IF(OR(D17&lt;BJ19,D17=BJ19),BI19*D17,0)+IF(AND(D17&lt;BJ20+0.01,D17&gt;BJ19),BI20*D17,0)+IF(AND(D17&lt;BJ21+0.01,D17&gt;BJ20),BI21*D17,0)+IF(AND(D17&lt;BJ22+0.01,D17&gt;BJ21),BI22*D17,0)</f>
        <v>0</v>
      </c>
      <c r="BJ18" s="75"/>
      <c r="BK18" s="1"/>
      <c r="BL18" s="1"/>
      <c r="BM18" s="1"/>
      <c r="BN18" s="39"/>
      <c r="BO18" s="40"/>
      <c r="BP18" s="22"/>
      <c r="BQ18" s="41"/>
      <c r="BR18" s="43"/>
      <c r="BS18" s="42"/>
      <c r="BT18" s="43"/>
      <c r="BU18" s="43"/>
      <c r="BV18" s="43"/>
      <c r="BW18" s="43"/>
      <c r="BX18" s="44"/>
      <c r="BY18" s="44"/>
      <c r="BZ18" s="27"/>
      <c r="CA18" s="43"/>
      <c r="CB18" s="27"/>
      <c r="CC18" s="1"/>
      <c r="CD18" s="1"/>
      <c r="CE18" s="1"/>
      <c r="CF18" s="1">
        <v>14.0</v>
      </c>
      <c r="CG18" s="1"/>
      <c r="CH18" s="1"/>
      <c r="CI18" s="1"/>
    </row>
    <row r="19" hidden="1">
      <c r="A19" s="1"/>
      <c r="B19" s="95">
        <v>36.0</v>
      </c>
      <c r="C19" s="77" t="str">
        <f>IF(AND($U$16*B19*$E$2+$E$2&gt;100000,$U$16*B19*$E$2+$E$2&lt;=1000000,E5=U2),$T$16,"-")</f>
        <v>-</v>
      </c>
      <c r="D19" s="78" t="str">
        <f>IF(AND($U$16*B19*$E$2+$E$2&gt;100000,$U$16*B19*$E$2+$E$2&lt;=1000000),$E$2+$E$2*B19*U16,"-")</f>
        <v>-</v>
      </c>
      <c r="E19" s="79" t="str">
        <f>IF(AND($D$19&gt;=2000,$D$19&lt;50000,$E$3=$S$23),PMT($T$23/12,$B$19,-D19,0,0)+AB32,IF(AND($D$19&gt;=50000,$D$19&lt;100000,$E$3=$S$23),PMT($U$23/12,$B$19,-D19,0,0)+AB32,IF(AND($D$19&gt;=100000,$D$19&lt;200000,$E$3=$S$23),PMT($V$23/12,$B$19,-D19,0,0)+AB32,IF(AND($D$19&gt;=200000,$D$19&lt;=300000,$E$3=$S$23),PMT($W$23/12,$B$19,-D19,0,0),IF(AND($D$19&gt;300000,$D$19&lt;=500000,$E$3=$S$23),PMT($X$23/12,$B$19,-D19,0,0),IF(AND($D$19&gt;500000,$D$19&lt;=1000000,$E$3=$S$23),PMT($Y$23/12,$B$19,-D19,0,0),"-"))))))</f>
        <v>-</v>
      </c>
      <c r="F19" s="6"/>
      <c r="G19" s="78" t="str">
        <f>IFERROR(H19/B19,"-")</f>
        <v>-</v>
      </c>
      <c r="H19" s="78" t="str">
        <f>IFERROR((E19*B19)-E2,"-")</f>
        <v>-</v>
      </c>
      <c r="I19" s="78" t="str">
        <f t="shared" si="4"/>
        <v>#VALUE!</v>
      </c>
      <c r="J19" s="80"/>
      <c r="K19" s="96" t="str">
        <f>IFERROR(H19/E2,"-")</f>
        <v>-</v>
      </c>
      <c r="L19" s="97" t="str">
        <f t="shared" ref="L19:L22" si="6">IFERROR(H19/3,"-")</f>
        <v>-</v>
      </c>
      <c r="M19" s="97" t="str">
        <f>IFERROR(L19/E2,"-")</f>
        <v>-</v>
      </c>
      <c r="N19" s="97" t="str">
        <f>IFERROR(D19-E2,"-")</f>
        <v>-</v>
      </c>
      <c r="O19" s="97" t="str">
        <f>IFERROR(N19/B19,"-")</f>
        <v>-</v>
      </c>
      <c r="P19" s="97" t="str">
        <f>IFERROR(H19-(H19/B19)*P10,"-")</f>
        <v>-</v>
      </c>
      <c r="Q19" s="98" t="str">
        <f t="shared" si="3"/>
        <v>#VALUE!</v>
      </c>
      <c r="R19" s="1"/>
      <c r="S19" s="1"/>
      <c r="T19" s="105"/>
      <c r="U19" s="106"/>
      <c r="V19" s="87"/>
      <c r="W19" s="87"/>
      <c r="X19" s="87"/>
      <c r="Y19" s="1"/>
      <c r="Z19" s="1"/>
      <c r="AA19" s="70" t="s">
        <v>37</v>
      </c>
      <c r="AB19" s="88">
        <v>0.024</v>
      </c>
      <c r="AC19" s="72">
        <v>49999.99</v>
      </c>
      <c r="AD19" s="1"/>
      <c r="AE19" s="73" t="s">
        <v>37</v>
      </c>
      <c r="AF19" s="88">
        <f>$AB$19</f>
        <v>0.024</v>
      </c>
      <c r="AG19" s="72">
        <f>$AC$19</f>
        <v>49999.99</v>
      </c>
      <c r="AH19" s="1"/>
      <c r="AI19" s="73" t="s">
        <v>37</v>
      </c>
      <c r="AJ19" s="88">
        <f>$AB$19</f>
        <v>0.024</v>
      </c>
      <c r="AK19" s="72">
        <f>$AC$19</f>
        <v>49999.99</v>
      </c>
      <c r="AL19" s="1"/>
      <c r="AM19" s="73" t="s">
        <v>37</v>
      </c>
      <c r="AN19" s="88">
        <f>$AB$19</f>
        <v>0.024</v>
      </c>
      <c r="AO19" s="75">
        <f>$AC$19</f>
        <v>49999.99</v>
      </c>
      <c r="AP19" s="1"/>
      <c r="AQ19" s="1"/>
      <c r="AR19" s="1"/>
      <c r="AS19" s="1"/>
      <c r="AT19" s="1"/>
      <c r="AU19" s="1"/>
      <c r="AV19" s="70" t="s">
        <v>37</v>
      </c>
      <c r="AW19" s="88">
        <v>0.024</v>
      </c>
      <c r="AX19" s="72">
        <v>49999.99</v>
      </c>
      <c r="AY19" s="1"/>
      <c r="AZ19" s="73" t="s">
        <v>37</v>
      </c>
      <c r="BA19" s="88">
        <f>$AB$19</f>
        <v>0.024</v>
      </c>
      <c r="BB19" s="72">
        <f>$AC$19</f>
        <v>49999.99</v>
      </c>
      <c r="BC19" s="1"/>
      <c r="BD19" s="73" t="s">
        <v>37</v>
      </c>
      <c r="BE19" s="88">
        <f>$AB$19</f>
        <v>0.024</v>
      </c>
      <c r="BF19" s="72">
        <f>$AC$19</f>
        <v>49999.99</v>
      </c>
      <c r="BG19" s="1"/>
      <c r="BH19" s="73" t="s">
        <v>37</v>
      </c>
      <c r="BI19" s="88">
        <f>$AB$19</f>
        <v>0.024</v>
      </c>
      <c r="BJ19" s="75">
        <f>$AC$19</f>
        <v>49999.99</v>
      </c>
      <c r="BK19" s="1"/>
      <c r="BL19" s="1"/>
      <c r="BM19" s="1"/>
      <c r="BN19" s="39"/>
      <c r="BO19" s="40"/>
      <c r="BP19" s="22"/>
      <c r="BQ19" s="41"/>
      <c r="BR19" s="43"/>
      <c r="BS19" s="42"/>
      <c r="BT19" s="43"/>
      <c r="BU19" s="43"/>
      <c r="BV19" s="43"/>
      <c r="BW19" s="43"/>
      <c r="BX19" s="44"/>
      <c r="BY19" s="44"/>
      <c r="BZ19" s="27"/>
      <c r="CA19" s="43"/>
      <c r="CB19" s="27"/>
      <c r="CC19" s="1"/>
      <c r="CD19" s="1"/>
      <c r="CE19" s="1"/>
      <c r="CF19" s="1">
        <v>15.0</v>
      </c>
      <c r="CG19" s="1"/>
      <c r="CH19" s="1"/>
      <c r="CI19" s="1"/>
    </row>
    <row r="20">
      <c r="A20" s="1"/>
      <c r="B20" s="76"/>
      <c r="C20" s="77" t="str">
        <f>IF(AND($U$14*B19*$E$2+$E$2&gt;=2000,$U$14*B19*$E$2+$E$2&lt;100000,E5=U2),$T$14,IF(AND($U$15*B19*$E$2+$E$2&gt;=100000,$U$15*B19*$E$2+$E$2&lt;=500000,E5=U2),$T$15,"-"))</f>
        <v>-</v>
      </c>
      <c r="D20" s="78">
        <f>IF(AND($U$14*B19*$E$2+$E$2&gt;=5000,$U$14*B19*$E$2+$E$2&lt;100000),$E$2*B19*$U$14+$E$2,IF(AND($U$15*B19*$E$2+$E$2&gt;=100000,$U$15*B19*$E$2+$E$2&lt;=500000),$E$2*B19*$U$15+$E$2, IF(AND($U$15*B19*$E$2+$E$2&gt;500000,$U$15*B19*$E$2+$E$2&lt;=1000000),$E$2*B19*$U$15+$E$2,"-")))</f>
        <v>25000</v>
      </c>
      <c r="E20" s="79">
        <f>IF(AND(D20&gt;=5000,D20&lt;50000,$E$3=$S$23),PMT($T$23/12,B19,-D20,0,0)+AF32,IF(AND(D20&gt;=50000,D20&lt;100000,$E$3=$S$23),PMT($U$23/12,B19,-D20,0,0)+AF32,IF(AND(D20&gt;=100000,D20&lt;200000,$E$3=$S$23),PMT($V$23/12,B19,-D20,0,0)+AF32,IF(AND(D20&gt;=200000,D20&lt;=300000,$E$3=$S$23),PMT($W$23/12,B19,-D20,0,0),IF(AND($D$20&gt;300000,$D$20&lt;=500000,$E$3=$S$23),PMT($X$23/12,$B$19,-D20,0,0),IF(AND(D20&gt;500000,D20&lt;=1000000,$E$3=$S$23),PMT($Y$23/12,B19,-D20,0,0)+AF39,"-"))))))</f>
        <v>1580.112743</v>
      </c>
      <c r="F20" s="6"/>
      <c r="G20" s="78">
        <f>IFERROR(H20/B19,"-")</f>
        <v>885.6682985</v>
      </c>
      <c r="H20" s="78">
        <f>IFERROR((E20*B19)-E2,"-")</f>
        <v>31884.05875</v>
      </c>
      <c r="I20" s="78">
        <f t="shared" si="4"/>
        <v>56884.05875</v>
      </c>
      <c r="J20" s="80">
        <f>'Лист4'!E40</f>
        <v>0.8707556576</v>
      </c>
      <c r="K20" s="81">
        <f>IFERROR(H20/E2,"-")</f>
        <v>1.27536235</v>
      </c>
      <c r="L20" s="83">
        <f t="shared" si="6"/>
        <v>10628.01958</v>
      </c>
      <c r="M20" s="83">
        <f>IFERROR(L20/E2,"-")</f>
        <v>0.4251207833</v>
      </c>
      <c r="N20" s="83">
        <f>IFERROR(D20-E2,"-")</f>
        <v>0</v>
      </c>
      <c r="O20" s="83">
        <f>IFERROR(N20/B19,"-")</f>
        <v>0</v>
      </c>
      <c r="P20" s="83">
        <f>IFERROR(H20-(H20/B19)*P10,"-")</f>
        <v>30112.72215</v>
      </c>
      <c r="Q20" s="84" t="str">
        <f t="shared" si="3"/>
        <v>#VALUE!</v>
      </c>
      <c r="R20" s="1"/>
      <c r="S20" s="1"/>
      <c r="T20" s="107"/>
      <c r="U20" s="108"/>
      <c r="V20" s="87"/>
      <c r="W20" s="87"/>
      <c r="X20" s="87"/>
      <c r="Y20" s="1"/>
      <c r="Z20" s="1"/>
      <c r="AA20" s="70" t="s">
        <v>38</v>
      </c>
      <c r="AB20" s="88">
        <v>0.0225</v>
      </c>
      <c r="AC20" s="72">
        <v>99999.99</v>
      </c>
      <c r="AD20" s="1"/>
      <c r="AE20" s="73" t="s">
        <v>38</v>
      </c>
      <c r="AF20" s="88">
        <f>$AB$20</f>
        <v>0.0225</v>
      </c>
      <c r="AG20" s="72">
        <f>$AC$20</f>
        <v>99999.99</v>
      </c>
      <c r="AH20" s="1"/>
      <c r="AI20" s="73" t="s">
        <v>38</v>
      </c>
      <c r="AJ20" s="88">
        <f>$AB$20</f>
        <v>0.0225</v>
      </c>
      <c r="AK20" s="72">
        <f>$AC$20</f>
        <v>99999.99</v>
      </c>
      <c r="AL20" s="1"/>
      <c r="AM20" s="73" t="s">
        <v>38</v>
      </c>
      <c r="AN20" s="88">
        <f>$AB$20</f>
        <v>0.0225</v>
      </c>
      <c r="AO20" s="75">
        <f>$AC$20</f>
        <v>99999.99</v>
      </c>
      <c r="AP20" s="1"/>
      <c r="AQ20" s="1"/>
      <c r="AR20" s="1"/>
      <c r="AS20" s="1"/>
      <c r="AT20" s="1"/>
      <c r="AU20" s="1"/>
      <c r="AV20" s="70" t="s">
        <v>38</v>
      </c>
      <c r="AW20" s="88">
        <v>0.0225</v>
      </c>
      <c r="AX20" s="72">
        <v>99999.99</v>
      </c>
      <c r="AY20" s="1"/>
      <c r="AZ20" s="73" t="s">
        <v>38</v>
      </c>
      <c r="BA20" s="88">
        <f>$AB$20</f>
        <v>0.0225</v>
      </c>
      <c r="BB20" s="72">
        <f>$AC$20</f>
        <v>99999.99</v>
      </c>
      <c r="BC20" s="1"/>
      <c r="BD20" s="73" t="s">
        <v>38</v>
      </c>
      <c r="BE20" s="88">
        <f>$AB$20</f>
        <v>0.0225</v>
      </c>
      <c r="BF20" s="72">
        <f>$AC$20</f>
        <v>99999.99</v>
      </c>
      <c r="BG20" s="1"/>
      <c r="BH20" s="73" t="s">
        <v>38</v>
      </c>
      <c r="BI20" s="88">
        <f>$AB$20</f>
        <v>0.0225</v>
      </c>
      <c r="BJ20" s="75">
        <f>$AC$20</f>
        <v>99999.99</v>
      </c>
      <c r="BK20" s="1"/>
      <c r="BL20" s="1"/>
      <c r="BM20" s="1"/>
      <c r="BN20" s="39"/>
      <c r="BO20" s="40"/>
      <c r="BP20" s="22"/>
      <c r="BQ20" s="41"/>
      <c r="BR20" s="43"/>
      <c r="BS20" s="42"/>
      <c r="BT20" s="43"/>
      <c r="BU20" s="43"/>
      <c r="BV20" s="43"/>
      <c r="BW20" s="43"/>
      <c r="BX20" s="44"/>
      <c r="BY20" s="44"/>
      <c r="BZ20" s="27"/>
      <c r="CA20" s="43"/>
      <c r="CB20" s="27"/>
      <c r="CC20" s="1"/>
      <c r="CD20" s="1"/>
      <c r="CE20" s="1"/>
      <c r="CF20" s="1">
        <v>16.0</v>
      </c>
      <c r="CG20" s="1"/>
      <c r="CH20" s="1"/>
      <c r="CI20" s="1"/>
    </row>
    <row r="21" ht="23.25" hidden="1" customHeight="1">
      <c r="A21" s="1"/>
      <c r="B21" s="76"/>
      <c r="C21" s="77" t="str">
        <f>IF(AND($U$18*B19*$E$2+$E$2&gt;=50000,$U$18*B19*$E$2+$E$2&lt;200000,E5=U2),$T$18,"-")</f>
        <v>-</v>
      </c>
      <c r="D21" s="78" t="str">
        <f>IF(AND($U$18*B19*$E$2+$E$2&gt;=50000,$U$18*B19*$E$2+$E$2&lt;200000,E5=U2),$U$18*B19*E2+E2,"-")</f>
        <v>-</v>
      </c>
      <c r="E21" s="79" t="str">
        <f>IF(AND(D21&gt;=2000,D21&lt;50000,$E$3=$S$23),PMT($T$23/12,B19,-D21,0,0)+AN32,IF(AND(D21&gt;=50000,D21&lt;100000,$E$3=$S$23),PMT($U$23/12,B19,-D21,0,0)+AN32,IF(AND(D21&gt;=100000,D21&lt;200000,$E$3=$S$23),PMT($V$23/12,B19,-D21,0,0)+AN32,IF(AND(D21&gt;=200000,D21&lt;=300000,$E$3=$S$23),PMT($W$23/12,B19,-D21,0,0)+AN32,"-"))))</f>
        <v>-</v>
      </c>
      <c r="F21" s="6"/>
      <c r="G21" s="78" t="str">
        <f>IFERROR(H21/B19,"-")</f>
        <v>-</v>
      </c>
      <c r="H21" s="78" t="str">
        <f>IFERROR((E21*B19)-E2,"-")</f>
        <v>-</v>
      </c>
      <c r="I21" s="78" t="str">
        <f t="shared" si="4"/>
        <v>#VALUE!</v>
      </c>
      <c r="J21" s="80"/>
      <c r="K21" s="81" t="str">
        <f>IFERROR(H21/E2,"-")</f>
        <v>-</v>
      </c>
      <c r="L21" s="83" t="str">
        <f t="shared" si="6"/>
        <v>-</v>
      </c>
      <c r="M21" s="83" t="str">
        <f>IFERROR(L21/E2,"-")</f>
        <v>-</v>
      </c>
      <c r="N21" s="83" t="str">
        <f>IFERROR(D21-E2,"-")</f>
        <v>-</v>
      </c>
      <c r="O21" s="83" t="str">
        <f>IFERROR(N21/B19,"-")</f>
        <v>-</v>
      </c>
      <c r="P21" s="83" t="str">
        <f>IFERROR(H21-(H21/B19)*P10,"-")</f>
        <v>-</v>
      </c>
      <c r="Q21" s="84" t="str">
        <f t="shared" si="3"/>
        <v>#VALUE!</v>
      </c>
      <c r="R21" s="1"/>
      <c r="S21" s="1" t="s">
        <v>46</v>
      </c>
      <c r="T21" s="1"/>
      <c r="U21" s="1"/>
      <c r="V21" s="1"/>
      <c r="W21" s="1"/>
      <c r="X21" s="1"/>
      <c r="Y21" s="1"/>
      <c r="Z21" s="1"/>
      <c r="AA21" s="70" t="s">
        <v>40</v>
      </c>
      <c r="AB21" s="88">
        <v>0.021</v>
      </c>
      <c r="AC21" s="72">
        <v>199999.99</v>
      </c>
      <c r="AD21" s="1"/>
      <c r="AE21" s="73" t="s">
        <v>40</v>
      </c>
      <c r="AF21" s="88">
        <f>$AB$21</f>
        <v>0.021</v>
      </c>
      <c r="AG21" s="72">
        <f>$AC$21</f>
        <v>199999.99</v>
      </c>
      <c r="AH21" s="1"/>
      <c r="AI21" s="73" t="s">
        <v>40</v>
      </c>
      <c r="AJ21" s="88">
        <f>$AB$21</f>
        <v>0.021</v>
      </c>
      <c r="AK21" s="72">
        <f>$AC$21</f>
        <v>199999.99</v>
      </c>
      <c r="AL21" s="1"/>
      <c r="AM21" s="73" t="s">
        <v>40</v>
      </c>
      <c r="AN21" s="88">
        <f>$AB$21</f>
        <v>0.021</v>
      </c>
      <c r="AO21" s="75">
        <f>$AC$21</f>
        <v>199999.99</v>
      </c>
      <c r="AP21" s="1"/>
      <c r="AQ21" s="1"/>
      <c r="AR21" s="1"/>
      <c r="AS21" s="1"/>
      <c r="AT21" s="1"/>
      <c r="AU21" s="1"/>
      <c r="AV21" s="70" t="s">
        <v>40</v>
      </c>
      <c r="AW21" s="88">
        <v>0.021</v>
      </c>
      <c r="AX21" s="72">
        <v>199999.99</v>
      </c>
      <c r="AY21" s="1"/>
      <c r="AZ21" s="73" t="s">
        <v>40</v>
      </c>
      <c r="BA21" s="88">
        <f>$AB$21</f>
        <v>0.021</v>
      </c>
      <c r="BB21" s="72">
        <f>$AC$21</f>
        <v>199999.99</v>
      </c>
      <c r="BC21" s="1"/>
      <c r="BD21" s="73" t="s">
        <v>40</v>
      </c>
      <c r="BE21" s="88">
        <f>$AB$21</f>
        <v>0.021</v>
      </c>
      <c r="BF21" s="72">
        <f>$AC$21</f>
        <v>199999.99</v>
      </c>
      <c r="BG21" s="1"/>
      <c r="BH21" s="73" t="s">
        <v>40</v>
      </c>
      <c r="BI21" s="88">
        <f>$AB$21</f>
        <v>0.021</v>
      </c>
      <c r="BJ21" s="75">
        <f>$AC$21</f>
        <v>199999.99</v>
      </c>
      <c r="BK21" s="1"/>
      <c r="BL21" s="1"/>
      <c r="BM21" s="1"/>
      <c r="BN21" s="39"/>
      <c r="BO21" s="40"/>
      <c r="BP21" s="22"/>
      <c r="BQ21" s="41"/>
      <c r="BR21" s="43"/>
      <c r="BS21" s="42"/>
      <c r="BT21" s="43"/>
      <c r="BU21" s="43"/>
      <c r="BV21" s="43"/>
      <c r="BW21" s="43"/>
      <c r="BX21" s="44"/>
      <c r="BY21" s="44"/>
      <c r="BZ21" s="27"/>
      <c r="CA21" s="43"/>
      <c r="CB21" s="27"/>
      <c r="CC21" s="1"/>
      <c r="CD21" s="1"/>
      <c r="CE21" s="1"/>
      <c r="CF21" s="1">
        <v>17.0</v>
      </c>
      <c r="CG21" s="1"/>
      <c r="CH21" s="1"/>
      <c r="CI21" s="1"/>
    </row>
    <row r="22" ht="21.0" hidden="1" customHeight="1">
      <c r="A22" s="1"/>
      <c r="B22" s="90"/>
      <c r="C22" s="77" t="str">
        <f>IF(AND($U$12*B19*$E$2+$E$2&gt;=2000,$U$12*B19*$E$2+$E$2&lt;100000,E5=U2),$T$12,"-")</f>
        <v>-</v>
      </c>
      <c r="D22" s="78" t="str">
        <f>IF(AND($U$12*B19*$E$2+$E$2&gt;=2000,$U$12*B19*$E$2+$E$2&lt;100000,E5=U2),$U$12*B19*E2+E2,"-")</f>
        <v>-</v>
      </c>
      <c r="E22" s="79" t="str">
        <f>IF(AND(D22&gt;=2000,D22&lt;50000,$E$3=$S$23),PMT($T$23/12,B19,-D22,0,0)+AJ32,IF(AND(D22&gt;=50000,D22&lt;100000,$E$3=$S$23),PMT($U$23/12,B19,-D22,0,0)+AJ32,IF(AND(D22&gt;=100000,D22&lt;200000,$E$3=$S$23),PMT($V$23/12,B19,-D22,0,0)+AJ32,IF(AND(D22&gt;=200000,D22&lt;=300000,$E$3=$S$23),PMT($W$23/12,B19,-D22,0,0)+AJ32,"-"))))</f>
        <v>-</v>
      </c>
      <c r="F22" s="6"/>
      <c r="G22" s="78" t="str">
        <f>IFERROR(H22/B19,"-")</f>
        <v>-</v>
      </c>
      <c r="H22" s="78" t="str">
        <f>IFERROR((E22*B19)-E2,"-")</f>
        <v>-</v>
      </c>
      <c r="I22" s="78" t="str">
        <f t="shared" si="4"/>
        <v>#VALUE!</v>
      </c>
      <c r="J22" s="80"/>
      <c r="K22" s="91" t="str">
        <f>IFERROR(H22/E2,"-")</f>
        <v>-</v>
      </c>
      <c r="L22" s="92" t="str">
        <f t="shared" si="6"/>
        <v>-</v>
      </c>
      <c r="M22" s="92" t="str">
        <f>IFERROR(L22/E2,"-")</f>
        <v>-</v>
      </c>
      <c r="N22" s="92" t="str">
        <f>IFERROR(D22-E2,"-")</f>
        <v>-</v>
      </c>
      <c r="O22" s="92" t="str">
        <f>IFERROR(N22/B19,"-")</f>
        <v>-</v>
      </c>
      <c r="P22" s="92" t="str">
        <f>IFERROR(H22-(H22/B19)*P10,"-")</f>
        <v>-</v>
      </c>
      <c r="Q22" s="109" t="str">
        <f t="shared" si="3"/>
        <v>#VALUE!</v>
      </c>
      <c r="R22" s="1"/>
      <c r="S22" s="73"/>
      <c r="T22" s="110" t="s">
        <v>47</v>
      </c>
      <c r="U22" s="110" t="s">
        <v>48</v>
      </c>
      <c r="V22" s="110" t="s">
        <v>49</v>
      </c>
      <c r="W22" s="110" t="s">
        <v>50</v>
      </c>
      <c r="X22" s="110" t="s">
        <v>51</v>
      </c>
      <c r="Y22" s="110" t="s">
        <v>52</v>
      </c>
      <c r="Z22" s="111"/>
      <c r="AA22" s="70" t="s">
        <v>42</v>
      </c>
      <c r="AB22" s="88">
        <v>0.0125</v>
      </c>
      <c r="AC22" s="72">
        <v>300000.0</v>
      </c>
      <c r="AD22" s="1"/>
      <c r="AE22" s="73" t="s">
        <v>42</v>
      </c>
      <c r="AF22" s="88">
        <f>$AB$22</f>
        <v>0.0125</v>
      </c>
      <c r="AG22" s="72">
        <f>$AC$22</f>
        <v>300000</v>
      </c>
      <c r="AH22" s="1"/>
      <c r="AI22" s="73" t="s">
        <v>42</v>
      </c>
      <c r="AJ22" s="88">
        <f>$AB$22</f>
        <v>0.0125</v>
      </c>
      <c r="AK22" s="72">
        <f>$AC$22</f>
        <v>300000</v>
      </c>
      <c r="AL22" s="1"/>
      <c r="AM22" s="73" t="s">
        <v>42</v>
      </c>
      <c r="AN22" s="88">
        <f>$AB$22</f>
        <v>0.0125</v>
      </c>
      <c r="AO22" s="75">
        <f>$AC$22</f>
        <v>300000</v>
      </c>
      <c r="AP22" s="1"/>
      <c r="AQ22" s="1"/>
      <c r="AR22" s="1"/>
      <c r="AS22" s="1"/>
      <c r="AT22" s="1"/>
      <c r="AU22" s="1"/>
      <c r="AV22" s="70" t="s">
        <v>42</v>
      </c>
      <c r="AW22" s="88">
        <v>0.0125</v>
      </c>
      <c r="AX22" s="72">
        <v>300000.0</v>
      </c>
      <c r="AY22" s="1"/>
      <c r="AZ22" s="73" t="s">
        <v>42</v>
      </c>
      <c r="BA22" s="88">
        <f>$AB$22</f>
        <v>0.0125</v>
      </c>
      <c r="BB22" s="72">
        <f>$AC$22</f>
        <v>300000</v>
      </c>
      <c r="BC22" s="1"/>
      <c r="BD22" s="73" t="s">
        <v>42</v>
      </c>
      <c r="BE22" s="88">
        <f>$AB$22</f>
        <v>0.0125</v>
      </c>
      <c r="BF22" s="72">
        <f>$AC$22</f>
        <v>300000</v>
      </c>
      <c r="BG22" s="1"/>
      <c r="BH22" s="73" t="s">
        <v>42</v>
      </c>
      <c r="BI22" s="88">
        <f>$AB$22</f>
        <v>0.0125</v>
      </c>
      <c r="BJ22" s="75">
        <f>$AC$22</f>
        <v>300000</v>
      </c>
      <c r="BK22" s="1"/>
      <c r="BL22" s="1"/>
      <c r="BM22" s="1"/>
      <c r="BN22" s="39"/>
      <c r="BO22" s="40"/>
      <c r="BP22" s="22"/>
      <c r="BQ22" s="41"/>
      <c r="BR22" s="43"/>
      <c r="BS22" s="42"/>
      <c r="BT22" s="43"/>
      <c r="BU22" s="43"/>
      <c r="BV22" s="43"/>
      <c r="BW22" s="43"/>
      <c r="BX22" s="44"/>
      <c r="BY22" s="44"/>
      <c r="BZ22" s="27"/>
      <c r="CA22" s="43"/>
      <c r="CB22" s="27"/>
      <c r="CC22" s="1"/>
      <c r="CD22" s="1"/>
      <c r="CE22" s="1"/>
      <c r="CF22" s="1">
        <v>18.0</v>
      </c>
      <c r="CG22" s="1"/>
      <c r="CH22" s="1"/>
      <c r="CI22" s="1"/>
    </row>
    <row r="23" ht="24.75" hidden="1" customHeight="1">
      <c r="A23" s="1"/>
      <c r="B23" s="95">
        <v>48.0</v>
      </c>
      <c r="C23" s="77" t="str">
        <f>IF(AND($U$16*B23*$E$2+$E$2&gt;100000,$U$16*B23*$E$2+$E$2&lt;=1000000,E5=U2),$T$16,"-")</f>
        <v>-</v>
      </c>
      <c r="D23" s="78" t="str">
        <f>IF(AND($U$16*B23*$E$2+$E$2&gt;100000,$U$16*B23*$E$2+$E$2&lt;=1000000),$E$2+$E$2*B23*U16,"-")</f>
        <v>-</v>
      </c>
      <c r="E23" s="79" t="str">
        <f>IF(AND(D23&gt;=2000,D23&lt;50000,$E$3=$S$23),PMT($T$23/12,$B$23,-D23,0,0)+AW32,IF(AND(D23&gt;=50000,D23&lt;100000,$E$3=$S$23),PMT($U$23/12,$B$23,-D23,0,0)+AW32,IF(AND(D23&gt;=100000,D23&lt;200000,$E$3=$S$23),PMT($V$23/12,$B$23,-D23,0,0)+AW32,IF(AND(D23&gt;=200000,D23&lt;=300000,$E$3=$S$23),PMT($W$23/12,$B$23,-D23,0,0),IF(AND($D$23&gt;300000,$D$23&lt;=500000,$E$3=$S$23),PMT($X$23/12,$B$23,-D23,0,0),IF(AND($D$23&gt;500000,$D$23&lt;=1000000,$E$3=$S$23),PMT($Y$23/12,$B$23,-D23,0,0),"-"))))))</f>
        <v>-</v>
      </c>
      <c r="F23" s="6"/>
      <c r="G23" s="78" t="str">
        <f>IFERROR(H23/B23,"-")</f>
        <v>-</v>
      </c>
      <c r="H23" s="78" t="str">
        <f>IFERROR((E23*B23)-E2,"-")</f>
        <v>-</v>
      </c>
      <c r="I23" s="78" t="str">
        <f t="shared" si="4"/>
        <v>#VALUE!</v>
      </c>
      <c r="J23" s="80"/>
      <c r="K23" s="112" t="str">
        <f>IFERROR(H23/E2,"-")</f>
        <v>-</v>
      </c>
      <c r="L23" s="113" t="str">
        <f t="shared" ref="L23:L26" si="7">IFERROR(H23/4,"-")</f>
        <v>-</v>
      </c>
      <c r="M23" s="113" t="str">
        <f>IFERROR(L23/E2,"-")</f>
        <v>-</v>
      </c>
      <c r="N23" s="113" t="str">
        <f>IFERROR(D23-E2,"-")</f>
        <v>-</v>
      </c>
      <c r="O23" s="113" t="str">
        <f>IFERROR(N23/B23,"-")</f>
        <v>-</v>
      </c>
      <c r="P23" s="113" t="str">
        <f>IFERROR(H23-(H23/B23)*P10,"-")</f>
        <v>-</v>
      </c>
      <c r="Q23" s="114" t="str">
        <f t="shared" si="3"/>
        <v>#VALUE!</v>
      </c>
      <c r="R23" s="1"/>
      <c r="S23" s="115" t="s">
        <v>3</v>
      </c>
      <c r="T23" s="116">
        <v>0.2299</v>
      </c>
      <c r="U23" s="116">
        <v>0.1999</v>
      </c>
      <c r="V23" s="116">
        <v>0.1799</v>
      </c>
      <c r="W23" s="116">
        <v>0.4</v>
      </c>
      <c r="X23" s="116">
        <v>0.3</v>
      </c>
      <c r="Y23" s="117">
        <v>0.27</v>
      </c>
      <c r="Z23" s="118"/>
      <c r="AA23" s="70"/>
      <c r="AB23" s="88"/>
      <c r="AC23" s="72"/>
      <c r="AD23" s="1"/>
      <c r="AE23" s="73"/>
      <c r="AF23" s="88"/>
      <c r="AG23" s="72"/>
      <c r="AH23" s="1"/>
      <c r="AI23" s="73"/>
      <c r="AJ23" s="88"/>
      <c r="AK23" s="72"/>
      <c r="AL23" s="1"/>
      <c r="AM23" s="73"/>
      <c r="AN23" s="88"/>
      <c r="AO23" s="75"/>
      <c r="AP23" s="1"/>
      <c r="AQ23" s="1"/>
      <c r="AR23" s="1"/>
      <c r="AS23" s="1"/>
      <c r="AT23" s="1"/>
      <c r="AU23" s="1"/>
      <c r="AV23" s="70"/>
      <c r="AW23" s="88"/>
      <c r="AX23" s="72"/>
      <c r="AY23" s="1"/>
      <c r="AZ23" s="73"/>
      <c r="BA23" s="88"/>
      <c r="BB23" s="72"/>
      <c r="BC23" s="1"/>
      <c r="BD23" s="73"/>
      <c r="BE23" s="88"/>
      <c r="BF23" s="72"/>
      <c r="BG23" s="1"/>
      <c r="BH23" s="73"/>
      <c r="BI23" s="88"/>
      <c r="BJ23" s="75"/>
      <c r="BK23" s="1"/>
      <c r="BL23" s="1"/>
      <c r="BM23" s="1"/>
      <c r="BN23" s="40"/>
      <c r="BO23" s="40"/>
      <c r="BP23" s="22"/>
      <c r="BQ23" s="119"/>
      <c r="BR23" s="24"/>
      <c r="BS23" s="42"/>
      <c r="BT23" s="43"/>
      <c r="BU23" s="43"/>
      <c r="BV23" s="43"/>
      <c r="BW23" s="24"/>
      <c r="BX23" s="44"/>
      <c r="BY23" s="44"/>
      <c r="BZ23" s="27"/>
      <c r="CA23" s="43"/>
      <c r="CB23" s="28"/>
      <c r="CC23" s="1"/>
      <c r="CD23" s="1"/>
      <c r="CE23" s="1"/>
      <c r="CF23" s="1">
        <v>19.0</v>
      </c>
      <c r="CG23" s="1"/>
      <c r="CH23" s="1"/>
      <c r="CI23" s="1"/>
    </row>
    <row r="24" ht="24.0" customHeight="1">
      <c r="A24" s="1"/>
      <c r="B24" s="76"/>
      <c r="C24" s="77" t="str">
        <f>IF(AND($U$14*B23*$E$2+$E$2&gt;=2000,$U$14*B23*$E$2+$E$2&lt;100000,E5=U2),$T$14,IF(AND($U$15*B23*$E$2+$E$2&gt;=100000,$U$15*B23*$E$2+$E$2&lt;=500000,E5=U2),$T$15,"-"))</f>
        <v>-</v>
      </c>
      <c r="D24" s="78">
        <f>IF(AND($U$14*B23*$E$2+$E$2&gt;=5000,$U$14*B23*$E$2+$E$2&lt;100000),$E$2*B23*$U$14+$E$2,IF(AND($U$15*B23*$E$2+$E$2&gt;=100000,$U$15*B23*$E$2+$E$2&lt;=500000),$E$2*B23*$U$15+$E$2,IF(AND($U$15*B23*$E$2+$E$2&gt;500000,$U$15*B23*$E$2+$E$2&lt;=1000000),$E$2*B23*$U$15+$E$2,"-")))</f>
        <v>25000</v>
      </c>
      <c r="E24" s="79">
        <f>IF(AND(D24&gt;=5000,D24&lt;50000,$E$3=$S$23),PMT($T$23/12,B23,-D24,0,0)+BA32,IF(AND(D24&gt;=50000,D24&lt;100000,$E$3=$S$23),PMT($U$23/12,B23,-D24,0,0)+BA32,IF(AND(D24&gt;=100000,D24&lt;200000,$E$3=$S$23),PMT($V$23/12,B23,-D24,0,0)+BA32,IF(AND(D24&gt;=200000,D24&lt;=300000,$E$3=$S$23),PMT($W$23/12,B23,-D24,0,0),IF(AND($D$24&gt;300000,$D$24&lt;=500000,$E$3=$S$23),PMT($X$23/12,$B$23,-D24,0,0),IF(AND($D$24&gt;500000,$D$24&lt;=1000000,$E$3=$S$23),PMT($Y$23/12,$B$23,-D24,0,0),"-"))))))</f>
        <v>1413.649823</v>
      </c>
      <c r="F24" s="6"/>
      <c r="G24" s="78">
        <f>IFERROR(H24/B23,"-")</f>
        <v>892.8164901</v>
      </c>
      <c r="H24" s="78">
        <f>IFERROR((E24*B23)-E2,"-")</f>
        <v>42855.19152</v>
      </c>
      <c r="I24" s="78">
        <f t="shared" si="4"/>
        <v>67855.19152</v>
      </c>
      <c r="J24" s="80">
        <f>'Лист4'!F52</f>
        <v>0.8266532301</v>
      </c>
      <c r="K24" s="81">
        <f>IFERROR(H24/E2,"-")</f>
        <v>1.714207661</v>
      </c>
      <c r="L24" s="83">
        <f t="shared" si="7"/>
        <v>10713.79788</v>
      </c>
      <c r="M24" s="83">
        <f>IFERROR(L24/E2,"-")</f>
        <v>0.4285519152</v>
      </c>
      <c r="N24" s="83">
        <f>IFERROR(D24-E2,"-")</f>
        <v>0</v>
      </c>
      <c r="O24" s="83">
        <f>IFERROR(N24/B23,"-")</f>
        <v>0</v>
      </c>
      <c r="P24" s="83">
        <f>IFERROR(H24-(H24/B23)*P10,"-")</f>
        <v>41069.55854</v>
      </c>
      <c r="Q24" s="99" t="str">
        <f t="shared" si="3"/>
        <v>#VALUE!</v>
      </c>
      <c r="R24" s="1"/>
      <c r="S24" s="120"/>
      <c r="T24" s="116"/>
      <c r="U24" s="116"/>
      <c r="V24" s="116"/>
      <c r="W24" s="116"/>
      <c r="X24" s="116"/>
      <c r="Y24" s="117"/>
      <c r="Z24" s="1"/>
      <c r="AA24" s="103" t="s">
        <v>53</v>
      </c>
      <c r="AB24" s="19"/>
      <c r="AC24" s="1"/>
      <c r="AD24" s="1"/>
      <c r="AE24" s="1"/>
      <c r="AF24" s="19"/>
      <c r="AG24" s="1"/>
      <c r="AH24" s="1"/>
      <c r="AI24" s="1"/>
      <c r="AJ24" s="19"/>
      <c r="AK24" s="1"/>
      <c r="AL24" s="1"/>
      <c r="AM24" s="1"/>
      <c r="AN24" s="19"/>
      <c r="AO24" s="104"/>
      <c r="AP24" s="1"/>
      <c r="AQ24" s="1"/>
      <c r="AR24" s="1"/>
      <c r="AS24" s="1"/>
      <c r="AT24" s="1"/>
      <c r="AU24" s="1"/>
      <c r="AV24" s="103" t="s">
        <v>53</v>
      </c>
      <c r="AW24" s="19"/>
      <c r="AX24" s="1"/>
      <c r="AY24" s="1"/>
      <c r="AZ24" s="1"/>
      <c r="BA24" s="19"/>
      <c r="BB24" s="1"/>
      <c r="BC24" s="1"/>
      <c r="BD24" s="1"/>
      <c r="BE24" s="19"/>
      <c r="BF24" s="1"/>
      <c r="BG24" s="1"/>
      <c r="BH24" s="1"/>
      <c r="BI24" s="19"/>
      <c r="BJ24" s="104"/>
      <c r="BK24" s="1"/>
      <c r="BL24" s="1"/>
      <c r="BM24" s="1"/>
      <c r="BN24" s="40"/>
      <c r="BO24" s="40"/>
      <c r="BP24" s="22"/>
      <c r="BQ24" s="119"/>
      <c r="BR24" s="24"/>
      <c r="BS24" s="42"/>
      <c r="BT24" s="43"/>
      <c r="BU24" s="43"/>
      <c r="BV24" s="43"/>
      <c r="BW24" s="24"/>
      <c r="BX24" s="44"/>
      <c r="BY24" s="44"/>
      <c r="BZ24" s="27"/>
      <c r="CA24" s="43"/>
      <c r="CB24" s="27"/>
      <c r="CC24" s="1"/>
      <c r="CD24" s="1"/>
      <c r="CE24" s="1"/>
      <c r="CF24" s="1">
        <v>20.0</v>
      </c>
      <c r="CG24" s="1"/>
      <c r="CH24" s="1"/>
      <c r="CI24" s="1"/>
    </row>
    <row r="25" ht="24.75" hidden="1" customHeight="1">
      <c r="A25" s="1"/>
      <c r="B25" s="76"/>
      <c r="C25" s="77" t="str">
        <f>IF(AND($U$18*B23*$E$2+$E$2&gt;=50000,$U$18*B23*$E$2+$E$2&lt;200000,E5=U2),$T$18,"-")</f>
        <v>-</v>
      </c>
      <c r="D25" s="78" t="str">
        <f>IF(AND($U$18*B23*$E$2+$E$2&gt;=50000,$U$18*B23*$E$2+$E$2&lt;200000,E5=U2),$U$18*B23*E2+E2,"-")</f>
        <v>-</v>
      </c>
      <c r="E25" s="79" t="str">
        <f>#VALUE!</f>
        <v>#VALUE!</v>
      </c>
      <c r="F25" s="6"/>
      <c r="G25" s="78" t="str">
        <f>IFERROR(H25/B23,"-")</f>
        <v>-</v>
      </c>
      <c r="H25" s="78" t="str">
        <f>IFERROR((E25*B23)-E2,"-")</f>
        <v>-</v>
      </c>
      <c r="I25" s="78" t="str">
        <f t="shared" si="4"/>
        <v>#VALUE!</v>
      </c>
      <c r="J25" s="80"/>
      <c r="K25" s="81" t="str">
        <f>IFERROR(H25/E2,"-")</f>
        <v>-</v>
      </c>
      <c r="L25" s="83" t="str">
        <f t="shared" si="7"/>
        <v>-</v>
      </c>
      <c r="M25" s="83" t="str">
        <f>IFERROR(L25/E2,"-")</f>
        <v>-</v>
      </c>
      <c r="N25" s="83" t="str">
        <f>IFERROR(D25-E2,"-")</f>
        <v>-</v>
      </c>
      <c r="O25" s="83" t="str">
        <f>IFERROR(N25/B23,"-")</f>
        <v>-</v>
      </c>
      <c r="P25" s="83" t="str">
        <f>IFERROR(H25-(H25/B23)*P10,"-")</f>
        <v>-</v>
      </c>
      <c r="Q25" s="99" t="str">
        <f t="shared" si="3"/>
        <v>#VALUE!</v>
      </c>
      <c r="R25" s="1"/>
      <c r="S25" s="115"/>
      <c r="T25" s="116"/>
      <c r="U25" s="116"/>
      <c r="V25" s="116"/>
      <c r="W25" s="116"/>
      <c r="X25" s="116"/>
      <c r="Y25" s="121"/>
      <c r="Z25" s="1"/>
      <c r="AA25" s="70" t="s">
        <v>33</v>
      </c>
      <c r="AB25" s="74">
        <f>IF(OR(D11&lt;AC26,D11=AC26),AB26*D11,0)+IF(AND(D11&lt;AC27+0.01,D11&gt;AC26),AB27*D11,0)+IF(AND(D11&lt;AC28+0.01,D11&gt;AC27),AB28*D11,0)+IF(AND(D11&lt;AC29+0.01,D11&gt;AC28),AB29*D11,0)</f>
        <v>0</v>
      </c>
      <c r="AC25" s="72"/>
      <c r="AD25" s="1"/>
      <c r="AE25" s="73" t="s">
        <v>33</v>
      </c>
      <c r="AF25" s="74">
        <f>IF(OR(D12&lt;AG26,D12=AG26),AF26*D12,0)+IF(AND(D12&lt;AG27+0.01,D12&gt;AG26),AF27*D12,0)+IF(AND(D12&lt;AG28+0.01,D12&gt;AG27),AF28*D12,0)+IF(AND(D12&lt;AG29+0.01,D12&gt;AG28),AF29*D12,0)</f>
        <v>500</v>
      </c>
      <c r="AG25" s="72"/>
      <c r="AH25" s="1"/>
      <c r="AI25" s="73" t="s">
        <v>33</v>
      </c>
      <c r="AJ25" s="74">
        <f>IF(OR(D14&lt;AK26,D14=AK26),AJ26*D14,0)+IF(AND(D14&lt;AK27+0.01,D14&gt;AK26),AJ27*D14,0)+IF(AND(D14&lt;AK28+0.01,D14&gt;AK27),AJ28*D14,0)+IF(AND(D14&lt;AK29+0.01,D14&gt;AK28),AJ29*D14,0)</f>
        <v>0</v>
      </c>
      <c r="AK25" s="72"/>
      <c r="AL25" s="1"/>
      <c r="AM25" s="73" t="s">
        <v>33</v>
      </c>
      <c r="AN25" s="74">
        <f>IF(OR(D13&lt;AO26,D13=AO26),AN26*D13,0)+IF(AND(D13&lt;AO27+0.01,D13&gt;AO26),AN27*D13,0)+IF(AND(D13&lt;AO28+0.01,D13&gt;AO27),AN28*D13,0)+IF(AND(D13&lt;AO29+0.01,D13&gt;AO28),AN29*D13,0)</f>
        <v>0</v>
      </c>
      <c r="AO25" s="75"/>
      <c r="AP25" s="1"/>
      <c r="AQ25" s="1"/>
      <c r="AR25" s="1"/>
      <c r="AS25" s="1"/>
      <c r="AT25" s="1"/>
      <c r="AU25" s="1"/>
      <c r="AV25" s="70" t="s">
        <v>33</v>
      </c>
      <c r="AW25" s="74">
        <f>IF(OR(D15&lt;AX26,D15=AX26),AW26*D15,0)+IF(AND(D15&lt;AX27+0.01,D15&gt;AX26),AW27*D15,0)+IF(AND(D15&lt;AX28+0.01,D15&gt;AX27),AW28*D15,0)+IF(AND(D15&lt;AX29+0.01,D15&gt;AX28),AW29*D15,0)</f>
        <v>0</v>
      </c>
      <c r="AX25" s="72"/>
      <c r="AY25" s="1"/>
      <c r="AZ25" s="73" t="s">
        <v>33</v>
      </c>
      <c r="BA25" s="74">
        <f>IF(OR(D16&lt;BB26,D16=BB26),BA26*D16,0)+IF(AND(D16&lt;BB27+0.01,D16&gt;BB26),BA27*D16,0)+IF(AND(D16&lt;BB28+0.01,D16&gt;BB27),BA28*D16,0)+IF(AND(D16&lt;BB29+0.01,D16&gt;BB28),BA29*D16,0)</f>
        <v>500</v>
      </c>
      <c r="BB25" s="72"/>
      <c r="BC25" s="1"/>
      <c r="BD25" s="73" t="s">
        <v>33</v>
      </c>
      <c r="BE25" s="74">
        <f>IF(OR(D18&lt;BF26,D18=BF26),BE26*D18,0)+IF(AND(D18&lt;BF27+0.01,D18&gt;BF26),BE27*D18,0)+IF(AND(D18&lt;BF28+0.01,D18&gt;BF27),BE28*D18,0)+IF(AND(D18&lt;BF29+0.01,D18&gt;BF28),BE29*D18,0)</f>
        <v>0</v>
      </c>
      <c r="BF25" s="72"/>
      <c r="BG25" s="1"/>
      <c r="BH25" s="73" t="s">
        <v>33</v>
      </c>
      <c r="BI25" s="74">
        <f>IF(OR(D17&lt;BJ26,D17=BJ26),BI26*D17,0)+IF(AND(D17&lt;BJ27+0.01,D17&gt;BJ26),BI27*D17,0)+IF(AND(D17&lt;BJ28+0.01,D17&gt;BJ27),BI28*D17,0)+IF(AND(D17&lt;BJ29+0.01,D17&gt;BJ28),BI29*D17,0)</f>
        <v>0</v>
      </c>
      <c r="BJ25" s="75"/>
      <c r="BK25" s="1"/>
      <c r="BL25" s="1"/>
      <c r="BM25" s="1"/>
      <c r="BN25" s="40"/>
      <c r="BO25" s="40"/>
      <c r="BP25" s="22"/>
      <c r="BQ25" s="119"/>
      <c r="BR25" s="24"/>
      <c r="BS25" s="42"/>
      <c r="BT25" s="43"/>
      <c r="BU25" s="43"/>
      <c r="BV25" s="43"/>
      <c r="BW25" s="24"/>
      <c r="BX25" s="44"/>
      <c r="BY25" s="44"/>
      <c r="BZ25" s="27"/>
      <c r="CA25" s="43"/>
      <c r="CB25" s="27"/>
      <c r="CC25" s="1"/>
      <c r="CD25" s="1"/>
      <c r="CE25" s="1"/>
      <c r="CF25" s="1">
        <v>21.0</v>
      </c>
      <c r="CG25" s="1"/>
      <c r="CH25" s="1"/>
      <c r="CI25" s="1"/>
    </row>
    <row r="26" ht="21.0" hidden="1" customHeight="1">
      <c r="A26" s="1"/>
      <c r="B26" s="90"/>
      <c r="C26" s="77" t="str">
        <f>IF(AND($U$12*B23*$E$2+$E$2&gt;=2000,$U$12*B23*$E$2+$E$2&lt;100000,E5=U2),$T$12,"-")</f>
        <v>-</v>
      </c>
      <c r="D26" s="78" t="str">
        <f>IF(AND($U$12*B23*$E$2+$E$2&gt;=2000,$U$12*B23*$E$2+$E$2&lt;100000,E5=U2),$U$12*B23*E2+E2,"-")</f>
        <v>-</v>
      </c>
      <c r="E26" s="79" t="str">
        <f>IF(AND(D26&gt;=2000,D26&lt;50000,$E$3=$S$23),PMT($T$23/12,B23,-D26,0,0)+BE32,IF(AND(D26&gt;=50000,D26&lt;100000,$E$3=$S$23),PMT($U$23/12,B23,-D26,0,0)+BE32,IF(AND(D26&gt;=100000,D26&lt;200000,$E$3=$S$23),PMT($V$23/12,B23,-D26,0,0)+BE32,IF(AND(D26&gt;=200000,D26&lt;=300000,$E$3=$S$23),PMT($W$23/12,B23,-D26,0,0)+BE32,"-"))))</f>
        <v>-</v>
      </c>
      <c r="F26" s="6"/>
      <c r="G26" s="78" t="str">
        <f>IFERROR(H26/B23,"-")</f>
        <v>-</v>
      </c>
      <c r="H26" s="78" t="str">
        <f>IFERROR((E26*B23)-E2,"-")</f>
        <v>-</v>
      </c>
      <c r="I26" s="78" t="str">
        <f t="shared" si="4"/>
        <v>#VALUE!</v>
      </c>
      <c r="J26" s="80"/>
      <c r="K26" s="122" t="str">
        <f>IFERROR(H26/E2,"-")</f>
        <v>-</v>
      </c>
      <c r="L26" s="123" t="str">
        <f t="shared" si="7"/>
        <v>-</v>
      </c>
      <c r="M26" s="123" t="str">
        <f>IFERROR(L26/E2,"-")</f>
        <v>-</v>
      </c>
      <c r="N26" s="123" t="str">
        <f>IFERROR(D26-E2,"-")</f>
        <v>-</v>
      </c>
      <c r="O26" s="123" t="str">
        <f>IFERROR(N26/B23,"-")</f>
        <v>-</v>
      </c>
      <c r="P26" s="123" t="str">
        <f>IFERROR(H26-(H26/B23)*P10,"-")</f>
        <v>-</v>
      </c>
      <c r="Q26" s="124" t="str">
        <f t="shared" si="3"/>
        <v>#VALUE!</v>
      </c>
      <c r="R26" s="1"/>
      <c r="S26" s="120"/>
      <c r="T26" s="116"/>
      <c r="U26" s="116"/>
      <c r="V26" s="116"/>
      <c r="W26" s="116"/>
      <c r="X26" s="116"/>
      <c r="Y26" s="121"/>
      <c r="Z26" s="1"/>
      <c r="AA26" s="70" t="s">
        <v>37</v>
      </c>
      <c r="AB26" s="88">
        <v>0.02</v>
      </c>
      <c r="AC26" s="72">
        <v>49999.99</v>
      </c>
      <c r="AD26" s="1"/>
      <c r="AE26" s="73" t="s">
        <v>37</v>
      </c>
      <c r="AF26" s="88">
        <f>$AB$26</f>
        <v>0.02</v>
      </c>
      <c r="AG26" s="72">
        <f>$AC$26</f>
        <v>49999.99</v>
      </c>
      <c r="AH26" s="1"/>
      <c r="AI26" s="73" t="s">
        <v>37</v>
      </c>
      <c r="AJ26" s="88">
        <f>$AB$26</f>
        <v>0.02</v>
      </c>
      <c r="AK26" s="72">
        <f>$AC$26</f>
        <v>49999.99</v>
      </c>
      <c r="AL26" s="1"/>
      <c r="AM26" s="73" t="s">
        <v>37</v>
      </c>
      <c r="AN26" s="88">
        <f>$AB$26</f>
        <v>0.02</v>
      </c>
      <c r="AO26" s="75">
        <f>$AC$26</f>
        <v>49999.99</v>
      </c>
      <c r="AP26" s="1"/>
      <c r="AQ26" s="1"/>
      <c r="AR26" s="1"/>
      <c r="AS26" s="1"/>
      <c r="AT26" s="1"/>
      <c r="AU26" s="1"/>
      <c r="AV26" s="70" t="s">
        <v>37</v>
      </c>
      <c r="AW26" s="88">
        <v>0.02</v>
      </c>
      <c r="AX26" s="72">
        <v>49999.99</v>
      </c>
      <c r="AY26" s="1"/>
      <c r="AZ26" s="73" t="s">
        <v>37</v>
      </c>
      <c r="BA26" s="88">
        <f>$AB$26</f>
        <v>0.02</v>
      </c>
      <c r="BB26" s="72">
        <f>$AC$26</f>
        <v>49999.99</v>
      </c>
      <c r="BC26" s="1"/>
      <c r="BD26" s="73" t="s">
        <v>37</v>
      </c>
      <c r="BE26" s="88">
        <f>$AB$26</f>
        <v>0.02</v>
      </c>
      <c r="BF26" s="72">
        <f>$AC$26</f>
        <v>49999.99</v>
      </c>
      <c r="BG26" s="1"/>
      <c r="BH26" s="73" t="s">
        <v>37</v>
      </c>
      <c r="BI26" s="88">
        <f>$AB$26</f>
        <v>0.02</v>
      </c>
      <c r="BJ26" s="75">
        <f>$AC$26</f>
        <v>49999.99</v>
      </c>
      <c r="BK26" s="1"/>
      <c r="BL26" s="1"/>
      <c r="BM26" s="1"/>
      <c r="BN26" s="40"/>
      <c r="BO26" s="40"/>
      <c r="BP26" s="22"/>
      <c r="BQ26" s="119"/>
      <c r="BR26" s="24"/>
      <c r="BS26" s="42"/>
      <c r="BT26" s="43"/>
      <c r="BU26" s="43"/>
      <c r="BV26" s="43"/>
      <c r="BW26" s="24"/>
      <c r="BX26" s="44"/>
      <c r="BY26" s="44"/>
      <c r="BZ26" s="27"/>
      <c r="CA26" s="43"/>
      <c r="CB26" s="28"/>
      <c r="CC26" s="1"/>
      <c r="CD26" s="1"/>
      <c r="CE26" s="1"/>
      <c r="CF26" s="1">
        <v>22.0</v>
      </c>
      <c r="CG26" s="1"/>
      <c r="CH26" s="1"/>
      <c r="CI26" s="1"/>
    </row>
    <row r="27" ht="26.25" hidden="1" customHeight="1">
      <c r="A27" s="1"/>
      <c r="B27" s="125">
        <v>60.0</v>
      </c>
      <c r="C27" s="77" t="str">
        <f>IF(AND($U$16*B27*$E$2+$E$2&gt;100000,$U$16*B27*$E$2+$E$2&lt;=1000000,E5=U2),$T$16,"-")</f>
        <v>-</v>
      </c>
      <c r="D27" s="78" t="str">
        <f>IF(AND($U$16*B27*$E$2+$E$2&gt;100000,$U$16*B27*$E$2+$E$2&lt;=1000000),$E$2+$E$2*B27*U16,"-")</f>
        <v>-</v>
      </c>
      <c r="E27" s="79" t="str">
        <f>IF(AND(D27&gt;=2000,D27&lt;50000,$E$3=$S$23),PMT($T$23/12,$B$27,-D27,0,0)+AW32,IF(AND(D27&gt;=50000,D27&lt;100000,$E$3=$S$23),PMT($U$23/12,$B$27,-D27,0,0)+AW32,IF(AND(D27&gt;=100000,D27&lt;200000,$E$3=$S$23),PMT($V$23/12,$B$27,-D27,0,0)+AW32,IF(AND(D27&gt;=200000,D27&lt;=300000,$E$3=$S$23),PMT($W$23/12,$B$27,-D27,0,0),IF(AND($D$27&gt;300000,$D$27&lt;=500000,$E$3=$S$23),PMT($X$23/12,$B$27,-D27,0,0),IF(AND($D$27&gt;500000,$D$27&lt;=1000000,$E$3=$S$23),PMT($Y$23/12,$B$27,-D27,0,0),"-"))))))</f>
        <v>-</v>
      </c>
      <c r="F27" s="6"/>
      <c r="G27" s="78" t="str">
        <f>IFERROR(H27/B27,"-")</f>
        <v>-</v>
      </c>
      <c r="H27" s="78" t="str">
        <f>IFERROR((E27*B27)-E2,"-")</f>
        <v>-</v>
      </c>
      <c r="I27" s="78" t="str">
        <f t="shared" si="4"/>
        <v>#VALUE!</v>
      </c>
      <c r="J27" s="80"/>
      <c r="K27" s="126" t="str">
        <f>IFERROR(H27/E2,"-")</f>
        <v>-</v>
      </c>
      <c r="L27" s="127" t="str">
        <f t="shared" ref="L27:L30" si="8">IFERROR(H27/5,"-")</f>
        <v>-</v>
      </c>
      <c r="M27" s="127" t="str">
        <f>IFERROR(L27/E2,"-")</f>
        <v>-</v>
      </c>
      <c r="N27" s="127" t="str">
        <f>IFERROR(D27-E2,"-")</f>
        <v>-</v>
      </c>
      <c r="O27" s="127" t="str">
        <f>IFERROR(N27/B27,"-")</f>
        <v>-</v>
      </c>
      <c r="P27" s="127" t="str">
        <f>IFERROR(H27-(H27/B27)*P10,"-")</f>
        <v>-</v>
      </c>
      <c r="Q27" s="128" t="str">
        <f t="shared" si="3"/>
        <v>#VALUE!</v>
      </c>
      <c r="R27" s="1"/>
      <c r="S27" s="120"/>
      <c r="T27" s="129"/>
      <c r="U27" s="129"/>
      <c r="V27" s="130"/>
      <c r="W27" s="130"/>
      <c r="X27" s="130"/>
      <c r="Y27" s="121"/>
      <c r="Z27" s="1"/>
      <c r="AA27" s="131" t="s">
        <v>38</v>
      </c>
      <c r="AB27" s="88">
        <v>0.019</v>
      </c>
      <c r="AC27" s="72">
        <v>99999.99</v>
      </c>
      <c r="AD27" s="1"/>
      <c r="AE27" s="132" t="s">
        <v>38</v>
      </c>
      <c r="AF27" s="88">
        <f>$AB$27</f>
        <v>0.019</v>
      </c>
      <c r="AG27" s="72">
        <f>$AC$27</f>
        <v>99999.99</v>
      </c>
      <c r="AH27" s="1"/>
      <c r="AI27" s="132" t="s">
        <v>38</v>
      </c>
      <c r="AJ27" s="88">
        <f>$AB$27</f>
        <v>0.019</v>
      </c>
      <c r="AK27" s="72">
        <f>$AC$27</f>
        <v>99999.99</v>
      </c>
      <c r="AL27" s="1"/>
      <c r="AM27" s="132" t="s">
        <v>38</v>
      </c>
      <c r="AN27" s="88">
        <f>$AB$27</f>
        <v>0.019</v>
      </c>
      <c r="AO27" s="75">
        <f>$AC$27</f>
        <v>99999.99</v>
      </c>
      <c r="AP27" s="1"/>
      <c r="AQ27" s="1"/>
      <c r="AR27" s="1"/>
      <c r="AS27" s="1"/>
      <c r="AT27" s="1"/>
      <c r="AU27" s="1"/>
      <c r="AV27" s="131" t="s">
        <v>38</v>
      </c>
      <c r="AW27" s="88">
        <v>0.019</v>
      </c>
      <c r="AX27" s="72">
        <v>99999.99</v>
      </c>
      <c r="AY27" s="1"/>
      <c r="AZ27" s="132" t="s">
        <v>38</v>
      </c>
      <c r="BA27" s="88">
        <f>$AB$27</f>
        <v>0.019</v>
      </c>
      <c r="BB27" s="72">
        <f>$AC$27</f>
        <v>99999.99</v>
      </c>
      <c r="BC27" s="1"/>
      <c r="BD27" s="132" t="s">
        <v>38</v>
      </c>
      <c r="BE27" s="88">
        <f>$AB$27</f>
        <v>0.019</v>
      </c>
      <c r="BF27" s="72">
        <f>$AC$27</f>
        <v>99999.99</v>
      </c>
      <c r="BG27" s="1"/>
      <c r="BH27" s="132" t="s">
        <v>38</v>
      </c>
      <c r="BI27" s="88">
        <f>$AB$27</f>
        <v>0.019</v>
      </c>
      <c r="BJ27" s="75">
        <f>$AC$27</f>
        <v>99999.99</v>
      </c>
      <c r="BK27" s="1"/>
      <c r="BL27" s="1"/>
      <c r="BM27" s="1"/>
      <c r="BN27" s="40"/>
      <c r="BO27" s="40"/>
      <c r="BP27" s="22"/>
      <c r="BQ27" s="119"/>
      <c r="BR27" s="24"/>
      <c r="BS27" s="42"/>
      <c r="BT27" s="43"/>
      <c r="BU27" s="43"/>
      <c r="BV27" s="43"/>
      <c r="BW27" s="24"/>
      <c r="BX27" s="44"/>
      <c r="BY27" s="44"/>
      <c r="BZ27" s="27"/>
      <c r="CA27" s="43"/>
      <c r="CB27" s="27"/>
      <c r="CC27" s="1"/>
      <c r="CD27" s="1"/>
      <c r="CE27" s="1"/>
      <c r="CF27" s="1">
        <v>23.0</v>
      </c>
      <c r="CG27" s="1"/>
      <c r="CH27" s="1"/>
      <c r="CI27" s="1"/>
    </row>
    <row r="28" ht="19.5" customHeight="1">
      <c r="A28" s="1"/>
      <c r="B28" s="133">
        <v>60.0</v>
      </c>
      <c r="C28" s="134" t="str">
        <f>IF(AND($U$14*B27*$E$2+$E$2&gt;=2000,$U$14*B27*$E$2+$E$2&lt;100000,E5=U2),$T$14,IF(AND($U$15*B27*$E$2+$E$2&gt;=100000,$U$15*B27*$E$2+$E$2&lt;=500000,E5=U2),$T$15,"-"))</f>
        <v>-</v>
      </c>
      <c r="D28" s="135">
        <f>IF(AND($U$14*B27*$E$2+$E$2&gt;=5000,$U$14*B27*$E$2+$E$2&lt;100000),$E$2*B27*$U$14+$E$2,IF(AND($U$15*B27*$E$2+$E$2&gt;=100000,$U$15*B27*$E$2+$E$2&lt;=500000),$E$2*B27*$U$15+$E$2,IF(AND($U$15*B27*$E$2+$E$2&gt;500000,$U$15*B27*$E$2+$E$2&lt;=1000000),$E$2*B27*$U$15+$E$2,"-")))</f>
        <v>25000</v>
      </c>
      <c r="E28" s="136">
        <f>IF(AND(D28&gt;=5000,D28&lt;50000,$E$3=$S$23),PMT($T$23/12,B27,-D28,0,0)+BA32,IF(AND(D28&gt;=50000,D28&lt;100000,$E$3=$S$23),PMT($U$23/12,B27,-D28,0,0)+BA32,IF(AND(D28&gt;=100000,D28&lt;200000,$E$3=$S$23),PMT($V$23/12,B27,-D28,0,0)+BA32,IF(AND(D28&gt;=200000,D28&lt;=300000,$E$3=$S$23),PMT($W$23/12,B27,-D28,0,0),IF(AND($D$28&gt;300000,$D$28&lt;=500000,$E$3=$S$23),PMT($X$23/12,$B$27,-D28,0,0),IF(AND($D$28&gt;500000,$D$28&lt;=1000000,$E$3=$S$23),PMT($Y$23/12,$B$27,-D28,0,0),"-"))))))</f>
        <v>1317.11815</v>
      </c>
      <c r="F28" s="137"/>
      <c r="G28" s="135">
        <f>IFERROR(H28/B27,"-")</f>
        <v>900.4514833</v>
      </c>
      <c r="H28" s="135">
        <f>IFERROR((E28*B27)-E2,"-")</f>
        <v>54027.089</v>
      </c>
      <c r="I28" s="135">
        <f t="shared" si="4"/>
        <v>79027.089</v>
      </c>
      <c r="J28" s="138">
        <f>'Лист4'!G64</f>
        <v>0.7929542136</v>
      </c>
      <c r="K28" s="139">
        <f>IFERROR(H28/E2,"-")</f>
        <v>2.16108356</v>
      </c>
      <c r="L28" s="140">
        <f t="shared" si="8"/>
        <v>10805.4178</v>
      </c>
      <c r="M28" s="140">
        <f>IFERROR(L28/E2,"-")</f>
        <v>0.432216712</v>
      </c>
      <c r="N28" s="140">
        <f>IFERROR(D28-E2,"-")</f>
        <v>0</v>
      </c>
      <c r="O28" s="140">
        <f>IFERROR(N28/B27,"-")</f>
        <v>0</v>
      </c>
      <c r="P28" s="140">
        <f>IFERROR(H28-(H28/B27)*P10,"-")</f>
        <v>52226.18603</v>
      </c>
      <c r="Q28" s="141" t="str">
        <f t="shared" si="3"/>
        <v>#VALUE!</v>
      </c>
      <c r="R28" s="1"/>
      <c r="S28" s="120"/>
      <c r="T28" s="130"/>
      <c r="U28" s="130"/>
      <c r="V28" s="130"/>
      <c r="W28" s="130"/>
      <c r="X28" s="130"/>
      <c r="Y28" s="121"/>
      <c r="Z28" s="1"/>
      <c r="AA28" s="131" t="s">
        <v>40</v>
      </c>
      <c r="AB28" s="88">
        <v>0.018</v>
      </c>
      <c r="AC28" s="72">
        <v>199999.99</v>
      </c>
      <c r="AD28" s="1"/>
      <c r="AE28" s="132" t="s">
        <v>40</v>
      </c>
      <c r="AF28" s="88">
        <f>$AB$28</f>
        <v>0.018</v>
      </c>
      <c r="AG28" s="72">
        <f>$AC$28</f>
        <v>199999.99</v>
      </c>
      <c r="AH28" s="1"/>
      <c r="AI28" s="132" t="s">
        <v>40</v>
      </c>
      <c r="AJ28" s="88">
        <f>$AB$28</f>
        <v>0.018</v>
      </c>
      <c r="AK28" s="72">
        <f>$AC$28</f>
        <v>199999.99</v>
      </c>
      <c r="AL28" s="1"/>
      <c r="AM28" s="132" t="s">
        <v>40</v>
      </c>
      <c r="AN28" s="88">
        <f>$AB$28</f>
        <v>0.018</v>
      </c>
      <c r="AO28" s="75">
        <f>$AC$28</f>
        <v>199999.99</v>
      </c>
      <c r="AP28" s="1"/>
      <c r="AQ28" s="1"/>
      <c r="AR28" s="1"/>
      <c r="AS28" s="1"/>
      <c r="AT28" s="1"/>
      <c r="AU28" s="1"/>
      <c r="AV28" s="131" t="s">
        <v>40</v>
      </c>
      <c r="AW28" s="88">
        <v>0.018</v>
      </c>
      <c r="AX28" s="72">
        <v>199999.99</v>
      </c>
      <c r="AY28" s="1"/>
      <c r="AZ28" s="132" t="s">
        <v>40</v>
      </c>
      <c r="BA28" s="88">
        <f>$AB$28</f>
        <v>0.018</v>
      </c>
      <c r="BB28" s="72">
        <f>$AC$28</f>
        <v>199999.99</v>
      </c>
      <c r="BC28" s="1"/>
      <c r="BD28" s="132" t="s">
        <v>40</v>
      </c>
      <c r="BE28" s="88">
        <f>$AB$28</f>
        <v>0.018</v>
      </c>
      <c r="BF28" s="72">
        <f>$AC$28</f>
        <v>199999.99</v>
      </c>
      <c r="BG28" s="1"/>
      <c r="BH28" s="132" t="s">
        <v>40</v>
      </c>
      <c r="BI28" s="88">
        <f>$AB$28</f>
        <v>0.018</v>
      </c>
      <c r="BJ28" s="75">
        <f>$AC$28</f>
        <v>199999.99</v>
      </c>
      <c r="BK28" s="1"/>
      <c r="BL28" s="1"/>
      <c r="BM28" s="1"/>
      <c r="BN28" s="40"/>
      <c r="BO28" s="40"/>
      <c r="BP28" s="22"/>
      <c r="BQ28" s="119"/>
      <c r="BR28" s="24"/>
      <c r="BS28" s="42"/>
      <c r="BT28" s="43"/>
      <c r="BU28" s="43"/>
      <c r="BV28" s="43"/>
      <c r="BW28" s="24"/>
      <c r="BX28" s="44"/>
      <c r="BY28" s="44"/>
      <c r="BZ28" s="27"/>
      <c r="CA28" s="43"/>
      <c r="CB28" s="27"/>
      <c r="CC28" s="1"/>
      <c r="CD28" s="1"/>
      <c r="CE28" s="1"/>
      <c r="CF28" s="1">
        <v>24.0</v>
      </c>
      <c r="CG28" s="1"/>
      <c r="CH28" s="1"/>
      <c r="CI28" s="1"/>
    </row>
    <row r="29" ht="21.0" hidden="1" customHeight="1">
      <c r="A29" s="1"/>
      <c r="B29" s="142"/>
      <c r="C29" s="143" t="str">
        <f>IF(AND($U$18*B27*$E$2+$E$2&gt;=50000,$U$18*B27*$E$2+$E$2&lt;200000,E5=U2),$T$18,"-")</f>
        <v>-</v>
      </c>
      <c r="D29" s="144" t="str">
        <f>IF(AND($U$18*B27*$E$2+$E$2&gt;=50000,$U$18*B27*$E$2+$E$2&lt;200000,E5=U2),$U$18*B27*E2+E2,"-")</f>
        <v>-</v>
      </c>
      <c r="E29" s="145" t="str">
        <f>IF(AND(D29&gt;=2000,D29&lt;50000,$E$3=$S$23),PMT($T$23/12,B27,-D29,0,0)+BI32,IF(AND(D29&gt;=50000,D29&lt;100000,$E$3=$S$23),PMT($U$23/12,B27,-D29,0,0)+BI32,IF(AND(D29&gt;=100000,D29&lt;200000,$E$3=$S$23),PMT($V$23/12,B27,-D29,0,0)+BI32,IF(AND(D29&gt;=200000,D29&lt;=300000,$E$3=$S$23),PMT($W$23/12,B27,-D29,0,0)+BI32,"-"))))</f>
        <v>-</v>
      </c>
      <c r="F29" s="146"/>
      <c r="G29" s="144" t="str">
        <f>IFERROR(H29/B27,"-")</f>
        <v>-</v>
      </c>
      <c r="H29" s="144" t="str">
        <f>IFERROR((E29*B27)-E2,"-")</f>
        <v>-</v>
      </c>
      <c r="I29" s="144"/>
      <c r="J29" s="144"/>
      <c r="K29" s="147" t="str">
        <f>IFERROR(H29/E2,"-")</f>
        <v>-</v>
      </c>
      <c r="L29" s="148" t="str">
        <f t="shared" si="8"/>
        <v>-</v>
      </c>
      <c r="M29" s="147" t="str">
        <f>IFERROR(L29/E2,"-")</f>
        <v>-</v>
      </c>
      <c r="N29" s="144" t="str">
        <f>IFERROR(D29-E2,"-")</f>
        <v>-</v>
      </c>
      <c r="O29" s="149" t="str">
        <f>IFERROR(N29/B27,"-")</f>
        <v>-</v>
      </c>
      <c r="P29" s="144" t="str">
        <f>IFERROR(H29-(H29/B27)*P10,"-")</f>
        <v>-</v>
      </c>
      <c r="Q29" s="150" t="str">
        <f t="shared" si="3"/>
        <v>#VALUE!</v>
      </c>
      <c r="R29" s="1"/>
      <c r="S29" s="120"/>
      <c r="T29" s="129"/>
      <c r="U29" s="129"/>
      <c r="V29" s="129"/>
      <c r="W29" s="129"/>
      <c r="X29" s="129"/>
      <c r="Y29" s="121"/>
      <c r="Z29" s="1"/>
      <c r="AA29" s="131" t="s">
        <v>42</v>
      </c>
      <c r="AB29" s="88">
        <v>0.0115</v>
      </c>
      <c r="AC29" s="72">
        <v>300000.0</v>
      </c>
      <c r="AD29" s="1"/>
      <c r="AE29" s="132" t="s">
        <v>42</v>
      </c>
      <c r="AF29" s="88">
        <f>$AB$29</f>
        <v>0.0115</v>
      </c>
      <c r="AG29" s="72">
        <f>$AC$29</f>
        <v>300000</v>
      </c>
      <c r="AH29" s="1"/>
      <c r="AI29" s="132" t="s">
        <v>42</v>
      </c>
      <c r="AJ29" s="88">
        <f>$AB$29</f>
        <v>0.0115</v>
      </c>
      <c r="AK29" s="72">
        <f>$AC$29</f>
        <v>300000</v>
      </c>
      <c r="AL29" s="1"/>
      <c r="AM29" s="132" t="s">
        <v>42</v>
      </c>
      <c r="AN29" s="88">
        <f>$AB$29</f>
        <v>0.0115</v>
      </c>
      <c r="AO29" s="75">
        <f>$AC$29</f>
        <v>300000</v>
      </c>
      <c r="AP29" s="1"/>
      <c r="AQ29" s="1"/>
      <c r="AR29" s="1"/>
      <c r="AS29" s="1"/>
      <c r="AT29" s="1"/>
      <c r="AU29" s="1"/>
      <c r="AV29" s="131" t="s">
        <v>42</v>
      </c>
      <c r="AW29" s="88">
        <v>0.0115</v>
      </c>
      <c r="AX29" s="72">
        <v>300000.0</v>
      </c>
      <c r="AY29" s="1"/>
      <c r="AZ29" s="132" t="s">
        <v>42</v>
      </c>
      <c r="BA29" s="88">
        <f>$AB$29</f>
        <v>0.0115</v>
      </c>
      <c r="BB29" s="72">
        <f>$AC$29</f>
        <v>300000</v>
      </c>
      <c r="BC29" s="1"/>
      <c r="BD29" s="132" t="s">
        <v>42</v>
      </c>
      <c r="BE29" s="88">
        <f>$AB$29</f>
        <v>0.0115</v>
      </c>
      <c r="BF29" s="72">
        <f>$AC$29</f>
        <v>300000</v>
      </c>
      <c r="BG29" s="1"/>
      <c r="BH29" s="132" t="s">
        <v>42</v>
      </c>
      <c r="BI29" s="88">
        <f>$AB$29</f>
        <v>0.0115</v>
      </c>
      <c r="BJ29" s="75">
        <f>$AC$29</f>
        <v>300000</v>
      </c>
      <c r="BK29" s="1"/>
      <c r="BL29" s="1"/>
      <c r="BM29" s="1"/>
      <c r="BN29" s="40"/>
      <c r="BO29" s="40"/>
      <c r="BP29" s="22"/>
      <c r="BQ29" s="119"/>
      <c r="BR29" s="24"/>
      <c r="BS29" s="42"/>
      <c r="BT29" s="43"/>
      <c r="BU29" s="43"/>
      <c r="BV29" s="43"/>
      <c r="BW29" s="24"/>
      <c r="BX29" s="44"/>
      <c r="BY29" s="44"/>
      <c r="BZ29" s="151"/>
      <c r="CA29" s="43"/>
      <c r="CB29" s="28"/>
      <c r="CC29" s="1"/>
      <c r="CD29" s="1"/>
      <c r="CE29" s="1"/>
      <c r="CF29" s="1">
        <v>25.0</v>
      </c>
      <c r="CG29" s="1"/>
      <c r="CH29" s="1"/>
      <c r="CI29" s="1"/>
    </row>
    <row r="30" ht="1.5" customHeight="1">
      <c r="A30" s="1"/>
      <c r="B30" s="152"/>
      <c r="C30" s="153" t="str">
        <f>IF(AND($U$12*B27*$E$2+$E$2&gt;=2000,$U$12*B27*$E$2+$E$2&lt;100000,E5=U2),$T$12,"-")</f>
        <v>-</v>
      </c>
      <c r="D30" s="154" t="str">
        <f>IF(AND($U$12*B27*$E$2+$E$2&gt;=2000,$U$12*B27*$E$2+$E$2&lt;100000,E5=U2),$U$12*B27*E2+E2,"-")</f>
        <v>-</v>
      </c>
      <c r="E30" s="155" t="str">
        <f>IF(AND(D30&gt;=2000,D30&lt;50000,$E$3=$S$23),PMT($T$23/12,B27,-D30,0,0)+BE32,IF(AND(D30&gt;=50000,D30&lt;100000,$E$3=$S$23),PMT($U$23/12,B27,-D30,0,0)+BE32,IF(AND(D30&gt;=100000,D30&lt;200000,$E$3=$S$23),PMT($V$23/12,B27,-D30,0,0)+BE32,IF(AND(D30&gt;=200000,D30&lt;=300000,$E$3=$S$23),PMT($W$23/12,B27,-D30,0,0)+BE32,"-"))))</f>
        <v>-</v>
      </c>
      <c r="F30" s="156"/>
      <c r="G30" s="154" t="str">
        <f>IFERROR(H30/B27,"-")</f>
        <v>-</v>
      </c>
      <c r="H30" s="154" t="str">
        <f>IFERROR((E30*B27)-E2,"-")</f>
        <v>-</v>
      </c>
      <c r="I30" s="154"/>
      <c r="J30" s="154"/>
      <c r="K30" s="157" t="str">
        <f>IFERROR(H30/E2,"-")</f>
        <v>-</v>
      </c>
      <c r="L30" s="158" t="str">
        <f t="shared" si="8"/>
        <v>-</v>
      </c>
      <c r="M30" s="157" t="str">
        <f>IFERROR(L30/E2,"-")</f>
        <v>-</v>
      </c>
      <c r="N30" s="154" t="str">
        <f>IFERROR(D30-E2,"-")</f>
        <v>-</v>
      </c>
      <c r="O30" s="159" t="str">
        <f>IFERROR(N30/B27,"-")</f>
        <v>-</v>
      </c>
      <c r="P30" s="154" t="str">
        <f>IFERROR(H30-(H30/B27)*P10,"-")</f>
        <v>-</v>
      </c>
      <c r="Q30" s="160" t="str">
        <f t="shared" si="3"/>
        <v>#VALUE!</v>
      </c>
      <c r="R30" s="1"/>
      <c r="S30" s="1"/>
      <c r="T30" s="161"/>
      <c r="U30" s="161"/>
      <c r="V30" s="162"/>
      <c r="W30" s="162"/>
      <c r="X30" s="162"/>
      <c r="Y30" s="1"/>
      <c r="Z30" s="1"/>
      <c r="AA30" s="163"/>
      <c r="AB30" s="164"/>
      <c r="AC30" s="165"/>
      <c r="AD30" s="1"/>
      <c r="AE30" s="166"/>
      <c r="AF30" s="164"/>
      <c r="AG30" s="165"/>
      <c r="AH30" s="1"/>
      <c r="AI30" s="166"/>
      <c r="AJ30" s="164"/>
      <c r="AK30" s="165"/>
      <c r="AL30" s="1"/>
      <c r="AM30" s="166"/>
      <c r="AN30" s="164"/>
      <c r="AO30" s="167"/>
      <c r="AP30" s="1"/>
      <c r="AQ30" s="1"/>
      <c r="AR30" s="1"/>
      <c r="AS30" s="1"/>
      <c r="AT30" s="1"/>
      <c r="AU30" s="1"/>
      <c r="AV30" s="163"/>
      <c r="AW30" s="164"/>
      <c r="AX30" s="165"/>
      <c r="AY30" s="1"/>
      <c r="AZ30" s="166"/>
      <c r="BA30" s="164"/>
      <c r="BB30" s="165"/>
      <c r="BC30" s="1"/>
      <c r="BD30" s="166"/>
      <c r="BE30" s="164"/>
      <c r="BF30" s="165"/>
      <c r="BG30" s="1"/>
      <c r="BH30" s="166"/>
      <c r="BI30" s="164"/>
      <c r="BJ30" s="167"/>
      <c r="BK30" s="1"/>
      <c r="BL30" s="1"/>
      <c r="BM30" s="1"/>
      <c r="BN30" s="168"/>
      <c r="BO30" s="168"/>
      <c r="BP30" s="169"/>
      <c r="BQ30" s="170"/>
      <c r="BR30" s="171"/>
      <c r="BS30" s="172"/>
      <c r="BT30" s="173"/>
      <c r="BU30" s="173"/>
      <c r="BV30" s="173"/>
      <c r="BW30" s="171"/>
      <c r="BX30" s="174"/>
      <c r="BY30" s="174"/>
      <c r="BZ30" s="175"/>
      <c r="CA30" s="173"/>
      <c r="CB30" s="176"/>
      <c r="CC30" s="1"/>
      <c r="CD30" s="1"/>
      <c r="CE30" s="1"/>
      <c r="CF30" s="1">
        <v>26.0</v>
      </c>
      <c r="CG30" s="1"/>
      <c r="CH30" s="1"/>
      <c r="CI30" s="1"/>
    </row>
    <row r="31" ht="21.0" hidden="1" customHeight="1">
      <c r="A31" s="1"/>
      <c r="B31" s="177"/>
      <c r="C31" s="178"/>
      <c r="D31" s="179"/>
      <c r="E31" s="180"/>
      <c r="F31" s="180"/>
      <c r="G31" s="181"/>
      <c r="H31" s="182"/>
      <c r="I31" s="182"/>
      <c r="J31" s="182"/>
      <c r="K31" s="1"/>
      <c r="L31" s="182"/>
      <c r="M31" s="1"/>
      <c r="N31" s="1"/>
      <c r="O31" s="1"/>
      <c r="P31" s="1"/>
      <c r="Q31" s="183"/>
      <c r="R31" s="1"/>
      <c r="S31" s="1"/>
      <c r="T31" s="162"/>
      <c r="U31" s="162"/>
      <c r="V31" s="162"/>
      <c r="W31" s="162"/>
      <c r="X31" s="162"/>
      <c r="Y31" s="1"/>
      <c r="Z31" s="1"/>
      <c r="AA31" s="1" t="s">
        <v>27</v>
      </c>
      <c r="AB31" s="19"/>
      <c r="AC31" s="1"/>
      <c r="AD31" s="1"/>
      <c r="AE31" s="1"/>
      <c r="AF31" s="19"/>
      <c r="AG31" s="1"/>
      <c r="AH31" s="1"/>
      <c r="AI31" s="1"/>
      <c r="AJ31" s="19"/>
      <c r="AK31" s="1"/>
      <c r="AL31" s="1"/>
      <c r="AM31" s="1"/>
      <c r="AN31" s="19"/>
      <c r="AO31" s="1"/>
      <c r="AP31" s="1"/>
      <c r="AQ31" s="1"/>
      <c r="AR31" s="1"/>
      <c r="AS31" s="1"/>
      <c r="AT31" s="1"/>
      <c r="AU31" s="1"/>
      <c r="AV31" s="1" t="s">
        <v>27</v>
      </c>
      <c r="AW31" s="19"/>
      <c r="AX31" s="1"/>
      <c r="AY31" s="1"/>
      <c r="AZ31" s="1"/>
      <c r="BA31" s="19"/>
      <c r="BB31" s="1"/>
      <c r="BC31" s="1"/>
      <c r="BD31" s="1"/>
      <c r="BE31" s="19"/>
      <c r="BF31" s="1"/>
      <c r="BG31" s="1"/>
      <c r="BH31" s="1"/>
      <c r="BI31" s="19"/>
      <c r="BJ31" s="1"/>
      <c r="BK31" s="1"/>
      <c r="BL31" s="1"/>
      <c r="BM31" s="1"/>
      <c r="BN31" s="184"/>
      <c r="BO31" s="184"/>
      <c r="BP31" s="185"/>
      <c r="BQ31" s="185"/>
      <c r="BR31" s="186"/>
      <c r="BS31" s="187"/>
      <c r="BT31" s="186"/>
      <c r="BU31" s="186"/>
      <c r="BV31" s="186"/>
      <c r="BW31" s="186"/>
      <c r="BX31" s="188"/>
      <c r="BY31" s="188"/>
      <c r="BZ31" s="183"/>
      <c r="CA31" s="186"/>
      <c r="CB31" s="183"/>
      <c r="CC31" s="1"/>
      <c r="CD31" s="1"/>
      <c r="CE31" s="1"/>
      <c r="CF31" s="1">
        <v>27.0</v>
      </c>
      <c r="CG31" s="1"/>
      <c r="CH31" s="1"/>
      <c r="CI31" s="1"/>
    </row>
    <row r="32" ht="21.0" hidden="1" customHeight="1">
      <c r="A32" s="1"/>
      <c r="B32" s="177"/>
      <c r="C32" s="178"/>
      <c r="D32" s="179"/>
      <c r="E32" s="181"/>
      <c r="F32" s="181"/>
      <c r="G32" s="181"/>
      <c r="H32" s="182"/>
      <c r="I32" s="182"/>
      <c r="J32" s="182"/>
      <c r="K32" s="189"/>
      <c r="L32" s="190"/>
      <c r="M32" s="182"/>
      <c r="N32" s="1"/>
      <c r="O32" s="1"/>
      <c r="P32" s="1"/>
      <c r="Q32" s="183"/>
      <c r="R32" s="1"/>
      <c r="S32" s="1"/>
      <c r="T32" s="162"/>
      <c r="U32" s="162"/>
      <c r="V32" s="162"/>
      <c r="W32" s="162"/>
      <c r="X32" s="162"/>
      <c r="Y32" s="1"/>
      <c r="Z32" s="1"/>
      <c r="AA32" s="191" t="s">
        <v>33</v>
      </c>
      <c r="AB32" s="192">
        <f>IF(OR(D19&lt;AC33,D19=AC33),AB33*D19,0)+IF(AND(D19&lt;AC34+0.01,D19&gt;AC33),AB34*D19,0)+IF(AND(D19&lt;AC35+0.01,D19&gt;AC34),AB35*D19,0)+IF(AND(D19&lt;AC36+0.01,D19&gt;AC35),AB36*D19,0)</f>
        <v>0</v>
      </c>
      <c r="AC32" s="193"/>
      <c r="AD32" s="1"/>
      <c r="AE32" s="191" t="s">
        <v>33</v>
      </c>
      <c r="AF32" s="194">
        <f>IF(OR(D20&lt;AG33,D20=AG33),AF33*D20,0)+IF(AND(D20&lt;AG34+0.01,D20&gt;AG33),AF34*D20,0)+IF(AND(D20&lt;AG35+0.01,D20&gt;AG34),AF35*D20,0)+IF(AND(D20&lt;AG36+0.01,D20&gt;AG35),AF36*D20,0)</f>
        <v>612.5</v>
      </c>
      <c r="AG32" s="193"/>
      <c r="AH32" s="1"/>
      <c r="AI32" s="191" t="s">
        <v>33</v>
      </c>
      <c r="AJ32" s="194">
        <f>IF(OR(D22&lt;AK33,D22=AK33),AJ33*D22,0)+IF(AND(D22&lt;AK34+0.01,D22&gt;AK33),AJ34*D22,0)+IF(AND(D22&lt;AK35+0.01,D22&gt;AK34),AJ35*D22,0)+IF(AND(D22&lt;AK36+0.01,D22&gt;AK35),AJ36*D22,0)</f>
        <v>0</v>
      </c>
      <c r="AK32" s="193"/>
      <c r="AL32" s="1"/>
      <c r="AM32" s="191" t="s">
        <v>33</v>
      </c>
      <c r="AN32" s="194">
        <f>IF(OR(D21&lt;AO33,D21=AO33),AN33*D21,0)+IF(AND(D21&lt;AO34+0.01,D21&gt;AO33),AN34*D21,0)+IF(AND(D21&lt;AO35+0.01,D21&gt;AO34),AN35*D21,0)+IF(AND(D21&lt;AO36+0.01,D21&gt;AO35),AN36*D21,0)</f>
        <v>0</v>
      </c>
      <c r="AO32" s="193"/>
      <c r="AP32" s="1"/>
      <c r="AQ32" s="1"/>
      <c r="AR32" s="1"/>
      <c r="AS32" s="1"/>
      <c r="AT32" s="1"/>
      <c r="AU32" s="1"/>
      <c r="AV32" s="191" t="s">
        <v>33</v>
      </c>
      <c r="AW32" s="192">
        <f>IF(OR(D23&lt;AX33,D23=AX33),AW33*D23,0)+IF(AND(D23&lt;AX34+0.01,D23&gt;AX33),AW34*D23,0)+IF(AND(D23&lt;AX35+0.01,D23&gt;AX34),AW35*D23,0)+IF(AND(D23&lt;AX36+0.01,D23&gt;AX35),AW36*D23,0)</f>
        <v>0</v>
      </c>
      <c r="AX32" s="193"/>
      <c r="AY32" s="1"/>
      <c r="AZ32" s="191" t="s">
        <v>33</v>
      </c>
      <c r="BA32" s="194">
        <f>IF(OR(D24&lt;BB33,D24=BB33),BA33*D24,0)+IF(AND(D24&lt;BB34+0.01,D24&gt;BB33),BA34*D24,0)+IF(AND(D24&lt;BB35+0.01,D24&gt;BB34),BA35*D24,0)+IF(AND(D24&lt;BB36+0.01,D24&gt;BB35),BA36*D24,0)</f>
        <v>612.5</v>
      </c>
      <c r="BB32" s="193"/>
      <c r="BC32" s="1"/>
      <c r="BD32" s="191" t="s">
        <v>33</v>
      </c>
      <c r="BE32" s="194">
        <f>IF(OR(D26&lt;BF33,D26=BF33),BE33*D26,0)+IF(AND(D26&lt;BF34+0.01,D26&gt;BF33),BE34*D26,0)+IF(AND(D26&lt;BF35+0.01,D26&gt;BF34),BE35*D26,0)+IF(AND(D26&lt;BF36+0.01,D26&gt;BF35),BE36*D26,0)</f>
        <v>0</v>
      </c>
      <c r="BF32" s="193"/>
      <c r="BG32" s="1"/>
      <c r="BH32" s="191" t="s">
        <v>33</v>
      </c>
      <c r="BI32" s="194">
        <f>IF(OR(D25&lt;BJ33,D25=BJ33),BI33*D25,0)+IF(AND(D25&lt;BJ34+0.01,D25&gt;BJ33),BI34*D25,0)+IF(AND(D25&lt;BJ35+0.01,D25&gt;BJ34),BI35*D25,0)+IF(AND(D25&lt;BJ36+0.01,D25&gt;BJ35),BI36*D25,0)</f>
        <v>0</v>
      </c>
      <c r="BJ32" s="193"/>
      <c r="BK32" s="1"/>
      <c r="BL32" s="1"/>
      <c r="BM32" s="1"/>
      <c r="BN32" s="184"/>
      <c r="BO32" s="184"/>
      <c r="BP32" s="185"/>
      <c r="BQ32" s="195"/>
      <c r="BR32" s="187"/>
      <c r="BS32" s="187"/>
      <c r="BT32" s="186"/>
      <c r="BU32" s="186"/>
      <c r="BV32" s="186"/>
      <c r="BW32" s="186"/>
      <c r="BX32" s="188"/>
      <c r="BY32" s="188"/>
      <c r="BZ32" s="183"/>
      <c r="CA32" s="186"/>
      <c r="CB32" s="183"/>
      <c r="CC32" s="1"/>
      <c r="CD32" s="1"/>
      <c r="CE32" s="1"/>
      <c r="CF32" s="1">
        <v>28.0</v>
      </c>
      <c r="CG32" s="1"/>
      <c r="CH32" s="1"/>
      <c r="CI32" s="1"/>
    </row>
    <row r="33" ht="21.0" hidden="1" customHeight="1">
      <c r="A33" s="1"/>
      <c r="B33" s="177"/>
      <c r="C33" s="178"/>
      <c r="D33" s="179"/>
      <c r="E33" s="181"/>
      <c r="F33" s="181"/>
      <c r="G33" s="181"/>
      <c r="H33" s="182"/>
      <c r="I33" s="182"/>
      <c r="J33" s="182"/>
      <c r="K33" s="189"/>
      <c r="L33" s="190"/>
      <c r="M33" s="182"/>
      <c r="N33" s="1"/>
      <c r="O33" s="1"/>
      <c r="P33" s="1"/>
      <c r="Q33" s="183"/>
      <c r="R33" s="1"/>
      <c r="S33" s="1"/>
      <c r="T33" s="162"/>
      <c r="U33" s="162"/>
      <c r="V33" s="162"/>
      <c r="W33" s="162"/>
      <c r="X33" s="162"/>
      <c r="Y33" s="1"/>
      <c r="Z33" s="1"/>
      <c r="AA33" s="191" t="s">
        <v>37</v>
      </c>
      <c r="AB33" s="196">
        <v>0.0245</v>
      </c>
      <c r="AC33" s="193">
        <v>49999.99</v>
      </c>
      <c r="AD33" s="1"/>
      <c r="AE33" s="191" t="s">
        <v>37</v>
      </c>
      <c r="AF33" s="196">
        <f>$AB$12</f>
        <v>0.0245</v>
      </c>
      <c r="AG33" s="193">
        <f>$AC$12</f>
        <v>49999.99</v>
      </c>
      <c r="AH33" s="1"/>
      <c r="AI33" s="191" t="s">
        <v>37</v>
      </c>
      <c r="AJ33" s="196">
        <f>$AB$12</f>
        <v>0.0245</v>
      </c>
      <c r="AK33" s="193">
        <f>$AC$12</f>
        <v>49999.99</v>
      </c>
      <c r="AL33" s="1"/>
      <c r="AM33" s="191" t="s">
        <v>37</v>
      </c>
      <c r="AN33" s="196">
        <f>$AB$12</f>
        <v>0.0245</v>
      </c>
      <c r="AO33" s="193">
        <f>$AC$12</f>
        <v>49999.99</v>
      </c>
      <c r="AP33" s="1"/>
      <c r="AQ33" s="1"/>
      <c r="AR33" s="1"/>
      <c r="AS33" s="1"/>
      <c r="AT33" s="1"/>
      <c r="AU33" s="1"/>
      <c r="AV33" s="191" t="s">
        <v>37</v>
      </c>
      <c r="AW33" s="196">
        <v>0.0245</v>
      </c>
      <c r="AX33" s="193">
        <v>49999.99</v>
      </c>
      <c r="AY33" s="1"/>
      <c r="AZ33" s="191" t="s">
        <v>37</v>
      </c>
      <c r="BA33" s="196">
        <f>$AB$12</f>
        <v>0.0245</v>
      </c>
      <c r="BB33" s="193">
        <f>$AC$12</f>
        <v>49999.99</v>
      </c>
      <c r="BC33" s="1"/>
      <c r="BD33" s="191" t="s">
        <v>37</v>
      </c>
      <c r="BE33" s="196">
        <f>$AB$12</f>
        <v>0.0245</v>
      </c>
      <c r="BF33" s="193">
        <f>$AC$12</f>
        <v>49999.99</v>
      </c>
      <c r="BG33" s="1"/>
      <c r="BH33" s="191" t="s">
        <v>37</v>
      </c>
      <c r="BI33" s="196">
        <f>$AB$12</f>
        <v>0.0245</v>
      </c>
      <c r="BJ33" s="193">
        <f>$AC$12</f>
        <v>49999.99</v>
      </c>
      <c r="BK33" s="1"/>
      <c r="BL33" s="1"/>
      <c r="BM33" s="1"/>
      <c r="BN33" s="184"/>
      <c r="BO33" s="184"/>
      <c r="BP33" s="185"/>
      <c r="BQ33" s="195"/>
      <c r="BR33" s="187"/>
      <c r="BS33" s="187"/>
      <c r="BT33" s="186"/>
      <c r="BU33" s="186"/>
      <c r="BV33" s="186"/>
      <c r="BW33" s="186"/>
      <c r="BX33" s="188"/>
      <c r="BY33" s="188"/>
      <c r="BZ33" s="183"/>
      <c r="CA33" s="186"/>
      <c r="CB33" s="183"/>
      <c r="CC33" s="1"/>
      <c r="CD33" s="1"/>
      <c r="CE33" s="1"/>
      <c r="CF33" s="1">
        <v>29.0</v>
      </c>
      <c r="CG33" s="1"/>
      <c r="CH33" s="1"/>
      <c r="CI33" s="1"/>
    </row>
    <row r="34" ht="21.0" hidden="1" customHeight="1">
      <c r="A34" s="1"/>
      <c r="B34" s="177"/>
      <c r="C34" s="178"/>
      <c r="D34" s="179"/>
      <c r="E34" s="181"/>
      <c r="F34" s="181"/>
      <c r="G34" s="181"/>
      <c r="H34" s="182"/>
      <c r="I34" s="182"/>
      <c r="J34" s="182"/>
      <c r="K34" s="189"/>
      <c r="L34" s="190"/>
      <c r="M34" s="182"/>
      <c r="N34" s="1"/>
      <c r="O34" s="1"/>
      <c r="P34" s="1"/>
      <c r="Q34" s="3"/>
      <c r="R34" s="1"/>
      <c r="S34" s="197"/>
      <c r="T34" s="162"/>
      <c r="U34" s="162"/>
      <c r="V34" s="162"/>
      <c r="W34" s="162"/>
      <c r="X34" s="162"/>
      <c r="Y34" s="1"/>
      <c r="Z34" s="1"/>
      <c r="AA34" s="191" t="s">
        <v>38</v>
      </c>
      <c r="AB34" s="196">
        <v>0.0235</v>
      </c>
      <c r="AC34" s="193">
        <v>99999.99</v>
      </c>
      <c r="AD34" s="1"/>
      <c r="AE34" s="191" t="s">
        <v>38</v>
      </c>
      <c r="AF34" s="196">
        <f>$AB$13</f>
        <v>0.0235</v>
      </c>
      <c r="AG34" s="193">
        <f>$AC$13</f>
        <v>99999.99</v>
      </c>
      <c r="AH34" s="1"/>
      <c r="AI34" s="191" t="s">
        <v>38</v>
      </c>
      <c r="AJ34" s="196">
        <f>$AB$13</f>
        <v>0.0235</v>
      </c>
      <c r="AK34" s="193">
        <f>$AC$13</f>
        <v>99999.99</v>
      </c>
      <c r="AL34" s="1"/>
      <c r="AM34" s="191" t="s">
        <v>38</v>
      </c>
      <c r="AN34" s="196">
        <f>$AB$13</f>
        <v>0.0235</v>
      </c>
      <c r="AO34" s="193">
        <f>$AC$13</f>
        <v>99999.99</v>
      </c>
      <c r="AP34" s="1"/>
      <c r="AQ34" s="1"/>
      <c r="AR34" s="1"/>
      <c r="AS34" s="1"/>
      <c r="AT34" s="1"/>
      <c r="AU34" s="1"/>
      <c r="AV34" s="191" t="s">
        <v>38</v>
      </c>
      <c r="AW34" s="196">
        <v>0.0235</v>
      </c>
      <c r="AX34" s="193">
        <v>99999.99</v>
      </c>
      <c r="AY34" s="1"/>
      <c r="AZ34" s="191" t="s">
        <v>38</v>
      </c>
      <c r="BA34" s="196">
        <f>$AB$13</f>
        <v>0.0235</v>
      </c>
      <c r="BB34" s="193">
        <f>$AC$13</f>
        <v>99999.99</v>
      </c>
      <c r="BC34" s="1"/>
      <c r="BD34" s="191" t="s">
        <v>38</v>
      </c>
      <c r="BE34" s="196">
        <f>$AB$13</f>
        <v>0.0235</v>
      </c>
      <c r="BF34" s="193">
        <f>$AC$13</f>
        <v>99999.99</v>
      </c>
      <c r="BG34" s="1"/>
      <c r="BH34" s="191" t="s">
        <v>38</v>
      </c>
      <c r="BI34" s="196">
        <f>$AB$13</f>
        <v>0.0235</v>
      </c>
      <c r="BJ34" s="193">
        <f>$AC$13</f>
        <v>99999.99</v>
      </c>
      <c r="BK34" s="1"/>
      <c r="BL34" s="1"/>
      <c r="BM34" s="1"/>
      <c r="BN34" s="184"/>
      <c r="BO34" s="184"/>
      <c r="BP34" s="185"/>
      <c r="BQ34" s="195"/>
      <c r="BR34" s="187"/>
      <c r="BS34" s="187"/>
      <c r="BT34" s="186"/>
      <c r="BU34" s="186"/>
      <c r="BV34" s="186"/>
      <c r="BW34" s="186"/>
      <c r="BX34" s="188"/>
      <c r="BY34" s="188"/>
      <c r="BZ34" s="183"/>
      <c r="CA34" s="186"/>
      <c r="CB34" s="183"/>
      <c r="CC34" s="1"/>
      <c r="CD34" s="1"/>
      <c r="CE34" s="1"/>
      <c r="CF34" s="1">
        <v>30.0</v>
      </c>
      <c r="CG34" s="1"/>
      <c r="CH34" s="1"/>
      <c r="CI34" s="1"/>
    </row>
    <row r="35" ht="21.0" hidden="1" customHeight="1">
      <c r="A35" s="1"/>
      <c r="B35" s="198"/>
      <c r="C35" s="178"/>
      <c r="D35" s="179"/>
      <c r="E35" s="181"/>
      <c r="F35" s="181"/>
      <c r="G35" s="181"/>
      <c r="H35" s="1"/>
      <c r="I35" s="1"/>
      <c r="J35" s="1"/>
      <c r="K35" s="1"/>
      <c r="L35" s="1"/>
      <c r="M35" s="1"/>
      <c r="N35" s="1"/>
      <c r="O35" s="1"/>
      <c r="P35" s="1"/>
      <c r="Q35" s="3"/>
      <c r="R35" s="1"/>
      <c r="S35" s="1"/>
      <c r="T35" s="1"/>
      <c r="U35" s="1"/>
      <c r="V35" s="1"/>
      <c r="W35" s="1"/>
      <c r="X35" s="1"/>
      <c r="Y35" s="1"/>
      <c r="Z35" s="1"/>
      <c r="AA35" s="191" t="s">
        <v>40</v>
      </c>
      <c r="AB35" s="196">
        <v>0.0225</v>
      </c>
      <c r="AC35" s="193">
        <v>199999.99</v>
      </c>
      <c r="AD35" s="1"/>
      <c r="AE35" s="191" t="s">
        <v>40</v>
      </c>
      <c r="AF35" s="196">
        <f>$AB$14</f>
        <v>0.0225</v>
      </c>
      <c r="AG35" s="193">
        <f>$AC$14</f>
        <v>199999.99</v>
      </c>
      <c r="AH35" s="1"/>
      <c r="AI35" s="191" t="s">
        <v>40</v>
      </c>
      <c r="AJ35" s="196">
        <f>$AB$14</f>
        <v>0.0225</v>
      </c>
      <c r="AK35" s="193">
        <f>$AC$14</f>
        <v>199999.99</v>
      </c>
      <c r="AL35" s="1"/>
      <c r="AM35" s="191" t="s">
        <v>40</v>
      </c>
      <c r="AN35" s="196">
        <f>$AB$14</f>
        <v>0.0225</v>
      </c>
      <c r="AO35" s="193">
        <f>$AC$14</f>
        <v>199999.99</v>
      </c>
      <c r="AP35" s="1"/>
      <c r="AQ35" s="1"/>
      <c r="AR35" s="1"/>
      <c r="AS35" s="1"/>
      <c r="AT35" s="1"/>
      <c r="AU35" s="1"/>
      <c r="AV35" s="191" t="s">
        <v>40</v>
      </c>
      <c r="AW35" s="196">
        <v>0.0225</v>
      </c>
      <c r="AX35" s="193">
        <v>199999.99</v>
      </c>
      <c r="AY35" s="1"/>
      <c r="AZ35" s="191" t="s">
        <v>40</v>
      </c>
      <c r="BA35" s="196">
        <f>$AB$14</f>
        <v>0.0225</v>
      </c>
      <c r="BB35" s="193">
        <f>$AC$14</f>
        <v>199999.99</v>
      </c>
      <c r="BC35" s="1"/>
      <c r="BD35" s="191" t="s">
        <v>40</v>
      </c>
      <c r="BE35" s="196">
        <f>$AB$14</f>
        <v>0.0225</v>
      </c>
      <c r="BF35" s="193">
        <f>$AC$14</f>
        <v>199999.99</v>
      </c>
      <c r="BG35" s="1"/>
      <c r="BH35" s="191" t="s">
        <v>40</v>
      </c>
      <c r="BI35" s="196">
        <f>$AB$14</f>
        <v>0.0225</v>
      </c>
      <c r="BJ35" s="193">
        <f>$AC$14</f>
        <v>199999.99</v>
      </c>
      <c r="BK35" s="1"/>
      <c r="BL35" s="1"/>
      <c r="BM35" s="1"/>
      <c r="BN35" s="184"/>
      <c r="BO35" s="184"/>
      <c r="BP35" s="185"/>
      <c r="BQ35" s="195"/>
      <c r="BR35" s="187"/>
      <c r="BS35" s="187"/>
      <c r="BT35" s="186"/>
      <c r="BU35" s="186"/>
      <c r="BV35" s="186"/>
      <c r="BW35" s="186"/>
      <c r="BX35" s="188"/>
      <c r="BY35" s="188"/>
      <c r="BZ35" s="183"/>
      <c r="CA35" s="186"/>
      <c r="CB35" s="183"/>
      <c r="CC35" s="1"/>
      <c r="CD35" s="1"/>
      <c r="CE35" s="1"/>
      <c r="CF35" s="1">
        <v>31.0</v>
      </c>
      <c r="CG35" s="1"/>
      <c r="CH35" s="1"/>
      <c r="CI35" s="1"/>
    </row>
    <row r="36" ht="21.0" hidden="1" customHeight="1">
      <c r="A36" s="1"/>
      <c r="B36" s="198"/>
      <c r="C36" s="178"/>
      <c r="D36" s="179"/>
      <c r="E36" s="181"/>
      <c r="F36" s="181"/>
      <c r="G36" s="181"/>
      <c r="H36" s="1"/>
      <c r="I36" s="1"/>
      <c r="J36" s="1"/>
      <c r="K36" s="1"/>
      <c r="L36" s="1"/>
      <c r="M36" s="1"/>
      <c r="N36" s="1"/>
      <c r="O36" s="1"/>
      <c r="P36" s="1"/>
      <c r="Q36" s="3"/>
      <c r="R36" s="1"/>
      <c r="S36" s="1"/>
      <c r="T36" s="1"/>
      <c r="U36" s="1"/>
      <c r="V36" s="1"/>
      <c r="W36" s="1"/>
      <c r="X36" s="1"/>
      <c r="Y36" s="1"/>
      <c r="Z36" s="1"/>
      <c r="AA36" s="191" t="s">
        <v>42</v>
      </c>
      <c r="AB36" s="196">
        <v>0.013</v>
      </c>
      <c r="AC36" s="193">
        <v>300000.0</v>
      </c>
      <c r="AD36" s="1"/>
      <c r="AE36" s="191" t="s">
        <v>42</v>
      </c>
      <c r="AF36" s="196">
        <f>$AB$15</f>
        <v>0.013</v>
      </c>
      <c r="AG36" s="193">
        <f>$AC$15</f>
        <v>300000</v>
      </c>
      <c r="AH36" s="1"/>
      <c r="AI36" s="191" t="s">
        <v>42</v>
      </c>
      <c r="AJ36" s="196">
        <f>$AB$15</f>
        <v>0.013</v>
      </c>
      <c r="AK36" s="193">
        <f>$AC$15</f>
        <v>300000</v>
      </c>
      <c r="AL36" s="1"/>
      <c r="AM36" s="191" t="s">
        <v>42</v>
      </c>
      <c r="AN36" s="196">
        <f>$AB$15</f>
        <v>0.013</v>
      </c>
      <c r="AO36" s="193">
        <f>$AC$15</f>
        <v>300000</v>
      </c>
      <c r="AP36" s="1"/>
      <c r="AQ36" s="1"/>
      <c r="AR36" s="1"/>
      <c r="AS36" s="1"/>
      <c r="AT36" s="1"/>
      <c r="AU36" s="1"/>
      <c r="AV36" s="191" t="s">
        <v>42</v>
      </c>
      <c r="AW36" s="196">
        <v>0.013</v>
      </c>
      <c r="AX36" s="193">
        <v>300000.0</v>
      </c>
      <c r="AY36" s="1"/>
      <c r="AZ36" s="191" t="s">
        <v>42</v>
      </c>
      <c r="BA36" s="196">
        <f>$AB$15</f>
        <v>0.013</v>
      </c>
      <c r="BB36" s="193">
        <f>$AC$15</f>
        <v>300000</v>
      </c>
      <c r="BC36" s="1"/>
      <c r="BD36" s="191" t="s">
        <v>42</v>
      </c>
      <c r="BE36" s="196">
        <f>$AB$15</f>
        <v>0.013</v>
      </c>
      <c r="BF36" s="193">
        <f>$AC$15</f>
        <v>300000</v>
      </c>
      <c r="BG36" s="1"/>
      <c r="BH36" s="191" t="s">
        <v>42</v>
      </c>
      <c r="BI36" s="196">
        <f>$AB$15</f>
        <v>0.013</v>
      </c>
      <c r="BJ36" s="193">
        <f>$AC$15</f>
        <v>300000</v>
      </c>
      <c r="BK36" s="1"/>
      <c r="BL36" s="1"/>
      <c r="BM36" s="1"/>
      <c r="BN36" s="184"/>
      <c r="BO36" s="184"/>
      <c r="BP36" s="185"/>
      <c r="BQ36" s="195"/>
      <c r="BR36" s="187"/>
      <c r="BS36" s="187"/>
      <c r="BT36" s="186"/>
      <c r="BU36" s="186"/>
      <c r="BV36" s="186"/>
      <c r="BW36" s="186"/>
      <c r="BX36" s="188"/>
      <c r="BY36" s="188"/>
      <c r="BZ36" s="183"/>
      <c r="CA36" s="186"/>
      <c r="CB36" s="183"/>
      <c r="CC36" s="1"/>
      <c r="CD36" s="1"/>
      <c r="CE36" s="1"/>
      <c r="CF36" s="1">
        <v>32.0</v>
      </c>
      <c r="CG36" s="1"/>
      <c r="CH36" s="1"/>
      <c r="CI36" s="1"/>
    </row>
    <row r="37" ht="21.0" hidden="1" customHeight="1">
      <c r="A37" s="1"/>
      <c r="B37" s="1"/>
      <c r="C37" s="1"/>
      <c r="D37" s="2"/>
      <c r="E37" s="1"/>
      <c r="F37" s="1"/>
      <c r="G37" s="1"/>
      <c r="H37" s="199"/>
      <c r="I37" s="2"/>
      <c r="J37" s="2"/>
      <c r="K37" s="200"/>
      <c r="L37" s="200"/>
      <c r="M37" s="200"/>
      <c r="N37" s="200"/>
      <c r="O37" s="1"/>
      <c r="P37" s="1"/>
      <c r="Q37" s="3"/>
      <c r="R37" s="1"/>
      <c r="S37" s="1"/>
      <c r="T37" s="1"/>
      <c r="U37" s="1"/>
      <c r="V37" s="1"/>
      <c r="W37" s="1"/>
      <c r="X37" s="1"/>
      <c r="Y37" s="1"/>
      <c r="Z37" s="1"/>
      <c r="AA37" s="191"/>
      <c r="AB37" s="196"/>
      <c r="AC37" s="193"/>
      <c r="AD37" s="1"/>
      <c r="AE37" s="191"/>
      <c r="AF37" s="196"/>
      <c r="AG37" s="193"/>
      <c r="AH37" s="1"/>
      <c r="AI37" s="191"/>
      <c r="AJ37" s="196"/>
      <c r="AK37" s="193"/>
      <c r="AL37" s="1"/>
      <c r="AM37" s="191"/>
      <c r="AN37" s="196"/>
      <c r="AO37" s="193"/>
      <c r="AP37" s="1"/>
      <c r="AQ37" s="1"/>
      <c r="AR37" s="1"/>
      <c r="AS37" s="1"/>
      <c r="AT37" s="1"/>
      <c r="AU37" s="1"/>
      <c r="AV37" s="191"/>
      <c r="AW37" s="196"/>
      <c r="AX37" s="193"/>
      <c r="AY37" s="1"/>
      <c r="AZ37" s="191"/>
      <c r="BA37" s="196"/>
      <c r="BB37" s="193"/>
      <c r="BC37" s="1"/>
      <c r="BD37" s="191"/>
      <c r="BE37" s="196"/>
      <c r="BF37" s="193"/>
      <c r="BG37" s="1"/>
      <c r="BH37" s="191"/>
      <c r="BI37" s="196"/>
      <c r="BJ37" s="193"/>
      <c r="BK37" s="1"/>
      <c r="BL37" s="1"/>
      <c r="BM37" s="1"/>
      <c r="BN37" s="184"/>
      <c r="BO37" s="184"/>
      <c r="BP37" s="185"/>
      <c r="BQ37" s="195"/>
      <c r="BR37" s="187"/>
      <c r="BS37" s="187"/>
      <c r="BT37" s="186"/>
      <c r="BU37" s="186"/>
      <c r="BV37" s="186"/>
      <c r="BW37" s="186"/>
      <c r="BX37" s="188"/>
      <c r="BY37" s="188"/>
      <c r="BZ37" s="183"/>
      <c r="CA37" s="186"/>
      <c r="CB37" s="183"/>
      <c r="CC37" s="1"/>
      <c r="CD37" s="1"/>
      <c r="CE37" s="1"/>
      <c r="CF37" s="1">
        <v>33.0</v>
      </c>
      <c r="CG37" s="1"/>
      <c r="CH37" s="1"/>
      <c r="CI37" s="1"/>
    </row>
    <row r="38" ht="21.0" hidden="1" customHeight="1">
      <c r="A38" s="1"/>
      <c r="B38" s="1"/>
      <c r="C38" s="201"/>
      <c r="D38" s="201"/>
      <c r="E38" s="201"/>
      <c r="F38" s="201"/>
      <c r="G38" s="201"/>
      <c r="H38" s="202"/>
      <c r="I38" s="2"/>
      <c r="J38" s="2"/>
      <c r="K38" s="203"/>
      <c r="L38" s="203"/>
      <c r="M38" s="204"/>
      <c r="N38" s="204"/>
      <c r="O38" s="1"/>
      <c r="P38" s="1"/>
      <c r="Q38" s="3"/>
      <c r="R38" s="1"/>
      <c r="S38" s="1"/>
      <c r="T38" s="1"/>
      <c r="U38" s="1"/>
      <c r="V38" s="1"/>
      <c r="W38" s="1"/>
      <c r="X38" s="1"/>
      <c r="Y38" s="1"/>
      <c r="Z38" s="1"/>
      <c r="AA38" s="1" t="s">
        <v>44</v>
      </c>
      <c r="AB38" s="19"/>
      <c r="AC38" s="1"/>
      <c r="AD38" s="1"/>
      <c r="AE38" s="1"/>
      <c r="AF38" s="19"/>
      <c r="AG38" s="1"/>
      <c r="AH38" s="1"/>
      <c r="AI38" s="1"/>
      <c r="AJ38" s="19"/>
      <c r="AK38" s="1"/>
      <c r="AL38" s="1"/>
      <c r="AM38" s="1"/>
      <c r="AN38" s="19"/>
      <c r="AO38" s="1"/>
      <c r="AP38" s="1"/>
      <c r="AQ38" s="1"/>
      <c r="AR38" s="1"/>
      <c r="AS38" s="1"/>
      <c r="AT38" s="1"/>
      <c r="AU38" s="1"/>
      <c r="AV38" s="1" t="s">
        <v>44</v>
      </c>
      <c r="AW38" s="19"/>
      <c r="AX38" s="1"/>
      <c r="AY38" s="1"/>
      <c r="AZ38" s="1"/>
      <c r="BA38" s="19"/>
      <c r="BB38" s="1"/>
      <c r="BC38" s="1"/>
      <c r="BD38" s="1"/>
      <c r="BE38" s="19"/>
      <c r="BF38" s="1"/>
      <c r="BG38" s="1"/>
      <c r="BH38" s="1"/>
      <c r="BI38" s="19"/>
      <c r="BJ38" s="1"/>
      <c r="BK38" s="1"/>
      <c r="BL38" s="1"/>
      <c r="BM38" s="1"/>
      <c r="BN38" s="184"/>
      <c r="BO38" s="184"/>
      <c r="BP38" s="185"/>
      <c r="BQ38" s="195"/>
      <c r="BR38" s="187"/>
      <c r="BS38" s="187"/>
      <c r="BT38" s="186"/>
      <c r="BU38" s="186"/>
      <c r="BV38" s="186"/>
      <c r="BW38" s="186"/>
      <c r="BX38" s="188"/>
      <c r="BY38" s="188"/>
      <c r="BZ38" s="183"/>
      <c r="CA38" s="186"/>
      <c r="CB38" s="183"/>
      <c r="CC38" s="1"/>
      <c r="CD38" s="1"/>
      <c r="CE38" s="1"/>
      <c r="CF38" s="1">
        <v>34.0</v>
      </c>
      <c r="CG38" s="1"/>
      <c r="CH38" s="1"/>
      <c r="CI38" s="1"/>
    </row>
    <row r="39" ht="21.0" hidden="1" customHeight="1">
      <c r="A39" s="1"/>
      <c r="B39" s="205"/>
      <c r="C39" s="161"/>
      <c r="D39" s="161"/>
      <c r="E39" s="161"/>
      <c r="F39" s="161"/>
      <c r="G39" s="161"/>
      <c r="H39" s="199"/>
      <c r="I39" s="2"/>
      <c r="J39" s="2"/>
      <c r="K39" s="200"/>
      <c r="L39" s="200"/>
      <c r="M39" s="200"/>
      <c r="N39" s="200"/>
      <c r="O39" s="1"/>
      <c r="P39" s="1"/>
      <c r="Q39" s="3"/>
      <c r="R39" s="1"/>
      <c r="S39" s="1"/>
      <c r="T39" s="1"/>
      <c r="U39" s="1"/>
      <c r="V39" s="1"/>
      <c r="W39" s="1"/>
      <c r="X39" s="1"/>
      <c r="Y39" s="1"/>
      <c r="Z39" s="1"/>
      <c r="AA39" s="191" t="s">
        <v>33</v>
      </c>
      <c r="AB39" s="194">
        <f>IF(OR(D19&lt;AC40,D19=AC40),AB40*D19,0)+IF(AND(D19&lt;AC41+0.01,D19&gt;AC40),AB41*D19,0)+IF(AND(D19&lt;AC42+0.01,D19&gt;AC41),AB42*D19,0)+IF(AND(D19&lt;AC43+0.01,D19&gt;AC42),AB43*D19,0)</f>
        <v>0</v>
      </c>
      <c r="AC39" s="193"/>
      <c r="AD39" s="1"/>
      <c r="AE39" s="191" t="s">
        <v>33</v>
      </c>
      <c r="AF39" s="194">
        <f>IF(OR(D20&lt;AG40,D20=AG40),AF40*D20,0)+IF(AND(D20&lt;AG41+0.01,D20&gt;AG40),AF41*D20,0)+IF(AND(D20&lt;AG42+0.01,D20&gt;AG41),AF42*D20,0)+IF(AND(D20&lt;AG43+0.01,D20&gt;AG42),AF43*D20,0)</f>
        <v>600</v>
      </c>
      <c r="AG39" s="193"/>
      <c r="AH39" s="1"/>
      <c r="AI39" s="191" t="s">
        <v>33</v>
      </c>
      <c r="AJ39" s="194">
        <f>IF(OR(D22&lt;AK40,D22=AK40),AJ40*D22,0)+IF(AND(D22&lt;AK41+0.01,D22&gt;AK40),AJ41*D22,0)+IF(AND(D22&lt;AK42+0.01,D22&gt;AK41),AJ42*D22,0)+IF(AND(D22&lt;AK43+0.01,D22&gt;AK42),AJ43*D22,0)</f>
        <v>0</v>
      </c>
      <c r="AK39" s="193"/>
      <c r="AL39" s="1"/>
      <c r="AM39" s="191" t="s">
        <v>33</v>
      </c>
      <c r="AN39" s="194">
        <f>IF(OR(D21&lt;AO40,D21=AO40),AN40*D21,0)+IF(AND(D21&lt;AO41+0.01,D21&gt;AO40),AN41*D21,0)+IF(AND(D21&lt;AO42+0.01,D21&gt;AO41),AN42*D21,0)+IF(AND(D21&lt;AO43+0.01,D21&gt;AO42),AN43*D21,0)</f>
        <v>0</v>
      </c>
      <c r="AO39" s="193"/>
      <c r="AP39" s="1"/>
      <c r="AQ39" s="1"/>
      <c r="AR39" s="1"/>
      <c r="AS39" s="1"/>
      <c r="AT39" s="1"/>
      <c r="AU39" s="1"/>
      <c r="AV39" s="191" t="s">
        <v>33</v>
      </c>
      <c r="AW39" s="194">
        <f>IF(OR(D23&lt;AX40,D23=AX40),AW40*D23,0)+IF(AND(D23&lt;AX41+0.01,D23&gt;AX40),AW41*D23,0)+IF(AND(D23&lt;AX42+0.01,D23&gt;AX41),AW42*D23,0)+IF(AND(D23&lt;AX43+0.01,D23&gt;AX42),AW43*D23,0)</f>
        <v>0</v>
      </c>
      <c r="AX39" s="193"/>
      <c r="AY39" s="1"/>
      <c r="AZ39" s="191" t="s">
        <v>33</v>
      </c>
      <c r="BA39" s="194">
        <f>IF(OR(D24&lt;BB40,D24=BB40),BA40*D24,0)+IF(AND(D24&lt;BB41+0.01,D24&gt;BB40),BA41*D24,0)+IF(AND(D24&lt;BB42+0.01,D24&gt;BB41),BA42*D24,0)+IF(AND(D24&lt;BB43+0.01,D24&gt;BB42),BA43*D24,0)</f>
        <v>600</v>
      </c>
      <c r="BB39" s="193"/>
      <c r="BC39" s="1"/>
      <c r="BD39" s="191" t="s">
        <v>33</v>
      </c>
      <c r="BE39" s="194">
        <f>IF(OR(D26&lt;BF40,D26=BF40),BE40*D26,0)+IF(AND(D26&lt;BF41+0.01,D26&gt;BF40),BE41*D26,0)+IF(AND(D26&lt;BF42+0.01,D26&gt;BF41),BE42*D26,0)+IF(AND(D26&lt;BF43+0.01,D26&gt;BF42),BE43*D26,0)</f>
        <v>0</v>
      </c>
      <c r="BF39" s="193"/>
      <c r="BG39" s="1"/>
      <c r="BH39" s="191" t="s">
        <v>33</v>
      </c>
      <c r="BI39" s="194">
        <f>IF(OR(D25&lt;BJ40,D25=BJ40),BI40*D25,0)+IF(AND(D25&lt;BJ41+0.01,D25&gt;BJ40),BI41*D25,0)+IF(AND(D25&lt;BJ42+0.01,D25&gt;BJ41),BI42*D25,0)+IF(AND(D25&lt;BJ43+0.01,D25&gt;BJ42),BI43*D25,0)</f>
        <v>0</v>
      </c>
      <c r="BJ39" s="193"/>
      <c r="BK39" s="1"/>
      <c r="BL39" s="1"/>
      <c r="BM39" s="1"/>
      <c r="BN39" s="184"/>
      <c r="BO39" s="184"/>
      <c r="BP39" s="185"/>
      <c r="BQ39" s="195"/>
      <c r="BR39" s="187"/>
      <c r="BS39" s="187"/>
      <c r="BT39" s="186"/>
      <c r="BU39" s="186"/>
      <c r="BV39" s="186"/>
      <c r="BW39" s="186"/>
      <c r="BX39" s="188"/>
      <c r="BY39" s="188"/>
      <c r="BZ39" s="183"/>
      <c r="CA39" s="186"/>
      <c r="CB39" s="183"/>
      <c r="CC39" s="1"/>
      <c r="CD39" s="1"/>
      <c r="CE39" s="1"/>
      <c r="CF39" s="1">
        <v>35.0</v>
      </c>
      <c r="CG39" s="1"/>
      <c r="CH39" s="1"/>
      <c r="CI39" s="1"/>
    </row>
    <row r="40" ht="21.0" hidden="1" customHeight="1">
      <c r="A40" s="1"/>
      <c r="B40" s="1"/>
      <c r="C40" s="161"/>
      <c r="D40" s="161"/>
      <c r="E40" s="206"/>
      <c r="F40" s="6"/>
      <c r="G40" s="161"/>
      <c r="H40" s="202"/>
      <c r="I40" s="2"/>
      <c r="J40" s="2"/>
      <c r="K40" s="203"/>
      <c r="L40" s="203"/>
      <c r="M40" s="204"/>
      <c r="N40" s="204"/>
      <c r="O40" s="1"/>
      <c r="P40" s="1"/>
      <c r="Q40" s="3"/>
      <c r="R40" s="1"/>
      <c r="S40" s="1"/>
      <c r="T40" s="1"/>
      <c r="U40" s="1"/>
      <c r="V40" s="1"/>
      <c r="W40" s="1"/>
      <c r="X40" s="1"/>
      <c r="Y40" s="1"/>
      <c r="Z40" s="1"/>
      <c r="AA40" s="191" t="s">
        <v>37</v>
      </c>
      <c r="AB40" s="196">
        <v>0.024</v>
      </c>
      <c r="AC40" s="193">
        <v>49999.99</v>
      </c>
      <c r="AD40" s="1"/>
      <c r="AE40" s="191" t="s">
        <v>37</v>
      </c>
      <c r="AF40" s="196">
        <f>$AB$19</f>
        <v>0.024</v>
      </c>
      <c r="AG40" s="193">
        <f>$AC$19</f>
        <v>49999.99</v>
      </c>
      <c r="AH40" s="1"/>
      <c r="AI40" s="191" t="s">
        <v>37</v>
      </c>
      <c r="AJ40" s="196">
        <f>$AB$19</f>
        <v>0.024</v>
      </c>
      <c r="AK40" s="193">
        <f>$AC$19</f>
        <v>49999.99</v>
      </c>
      <c r="AL40" s="1"/>
      <c r="AM40" s="191" t="s">
        <v>37</v>
      </c>
      <c r="AN40" s="196">
        <f>$AB$19</f>
        <v>0.024</v>
      </c>
      <c r="AO40" s="193">
        <f>$AC$19</f>
        <v>49999.99</v>
      </c>
      <c r="AP40" s="1"/>
      <c r="AQ40" s="1"/>
      <c r="AR40" s="1"/>
      <c r="AS40" s="1"/>
      <c r="AT40" s="1"/>
      <c r="AU40" s="1"/>
      <c r="AV40" s="191" t="s">
        <v>37</v>
      </c>
      <c r="AW40" s="196">
        <v>0.024</v>
      </c>
      <c r="AX40" s="193">
        <v>49999.99</v>
      </c>
      <c r="AY40" s="1"/>
      <c r="AZ40" s="191" t="s">
        <v>37</v>
      </c>
      <c r="BA40" s="196">
        <f>$AB$19</f>
        <v>0.024</v>
      </c>
      <c r="BB40" s="193">
        <f>$AC$19</f>
        <v>49999.99</v>
      </c>
      <c r="BC40" s="1"/>
      <c r="BD40" s="191" t="s">
        <v>37</v>
      </c>
      <c r="BE40" s="196">
        <f>$AB$19</f>
        <v>0.024</v>
      </c>
      <c r="BF40" s="193">
        <f>$AC$19</f>
        <v>49999.99</v>
      </c>
      <c r="BG40" s="1"/>
      <c r="BH40" s="191" t="s">
        <v>37</v>
      </c>
      <c r="BI40" s="196">
        <f>$AB$19</f>
        <v>0.024</v>
      </c>
      <c r="BJ40" s="193">
        <f>$AC$19</f>
        <v>49999.99</v>
      </c>
      <c r="BK40" s="1"/>
      <c r="BL40" s="1"/>
      <c r="BM40" s="1"/>
      <c r="BN40" s="184"/>
      <c r="BO40" s="184"/>
      <c r="BP40" s="185"/>
      <c r="BQ40" s="195"/>
      <c r="BR40" s="186"/>
      <c r="BS40" s="187"/>
      <c r="BT40" s="186"/>
      <c r="BU40" s="186"/>
      <c r="BV40" s="186"/>
      <c r="BW40" s="186"/>
      <c r="BX40" s="188"/>
      <c r="BY40" s="188"/>
      <c r="BZ40" s="207"/>
      <c r="CA40" s="186"/>
      <c r="CB40" s="183"/>
      <c r="CC40" s="1"/>
      <c r="CD40" s="1"/>
      <c r="CE40" s="1"/>
      <c r="CF40" s="1">
        <v>36.0</v>
      </c>
      <c r="CG40" s="1"/>
      <c r="CH40" s="1"/>
      <c r="CI40" s="1"/>
    </row>
    <row r="41" ht="28.5" hidden="1" customHeight="1">
      <c r="A41" s="1"/>
      <c r="B41" s="205"/>
      <c r="C41" s="161"/>
      <c r="D41" s="161"/>
      <c r="E41" s="161"/>
      <c r="F41" s="161"/>
      <c r="G41" s="161"/>
      <c r="H41" s="199"/>
      <c r="I41" s="2"/>
      <c r="J41" s="2"/>
      <c r="K41" s="200"/>
      <c r="L41" s="200"/>
      <c r="M41" s="200"/>
      <c r="N41" s="200"/>
      <c r="O41" s="1"/>
      <c r="P41" s="1"/>
      <c r="Q41" s="3"/>
      <c r="R41" s="1"/>
      <c r="S41" s="1"/>
      <c r="T41" s="1"/>
      <c r="U41" s="1"/>
      <c r="V41" s="1"/>
      <c r="W41" s="1"/>
      <c r="X41" s="1"/>
      <c r="Y41" s="1"/>
      <c r="Z41" s="1"/>
      <c r="AA41" s="191" t="s">
        <v>38</v>
      </c>
      <c r="AB41" s="196">
        <v>0.0225</v>
      </c>
      <c r="AC41" s="193">
        <v>99999.99</v>
      </c>
      <c r="AD41" s="1"/>
      <c r="AE41" s="191" t="s">
        <v>38</v>
      </c>
      <c r="AF41" s="196">
        <f>$AB$20</f>
        <v>0.0225</v>
      </c>
      <c r="AG41" s="193">
        <f>$AC$20</f>
        <v>99999.99</v>
      </c>
      <c r="AH41" s="1"/>
      <c r="AI41" s="191" t="s">
        <v>38</v>
      </c>
      <c r="AJ41" s="196">
        <f>$AB$20</f>
        <v>0.0225</v>
      </c>
      <c r="AK41" s="193">
        <f>$AC$20</f>
        <v>99999.99</v>
      </c>
      <c r="AL41" s="1"/>
      <c r="AM41" s="191" t="s">
        <v>38</v>
      </c>
      <c r="AN41" s="196">
        <f>$AB$20</f>
        <v>0.0225</v>
      </c>
      <c r="AO41" s="193">
        <f>$AC$20</f>
        <v>99999.99</v>
      </c>
      <c r="AP41" s="1"/>
      <c r="AQ41" s="1"/>
      <c r="AR41" s="1"/>
      <c r="AS41" s="1"/>
      <c r="AT41" s="1"/>
      <c r="AU41" s="1"/>
      <c r="AV41" s="191" t="s">
        <v>38</v>
      </c>
      <c r="AW41" s="196">
        <v>0.0225</v>
      </c>
      <c r="AX41" s="193">
        <v>99999.99</v>
      </c>
      <c r="AY41" s="1"/>
      <c r="AZ41" s="191" t="s">
        <v>38</v>
      </c>
      <c r="BA41" s="196">
        <f>$AB$20</f>
        <v>0.0225</v>
      </c>
      <c r="BB41" s="193">
        <f>$AC$20</f>
        <v>99999.99</v>
      </c>
      <c r="BC41" s="1"/>
      <c r="BD41" s="191" t="s">
        <v>38</v>
      </c>
      <c r="BE41" s="196">
        <f>$AB$20</f>
        <v>0.0225</v>
      </c>
      <c r="BF41" s="193">
        <f>$AC$20</f>
        <v>99999.99</v>
      </c>
      <c r="BG41" s="1"/>
      <c r="BH41" s="191" t="s">
        <v>38</v>
      </c>
      <c r="BI41" s="196">
        <f>$AB$20</f>
        <v>0.0225</v>
      </c>
      <c r="BJ41" s="193">
        <f>$AC$20</f>
        <v>99999.99</v>
      </c>
      <c r="BK41" s="1"/>
      <c r="BL41" s="1"/>
      <c r="BM41" s="1"/>
      <c r="BN41" s="184"/>
      <c r="BO41" s="184"/>
      <c r="BP41" s="185"/>
      <c r="BQ41" s="195"/>
      <c r="BR41" s="186"/>
      <c r="BS41" s="187"/>
      <c r="BT41" s="186"/>
      <c r="BU41" s="186"/>
      <c r="BV41" s="186"/>
      <c r="BW41" s="186"/>
      <c r="BX41" s="188"/>
      <c r="BY41" s="188"/>
      <c r="BZ41" s="207"/>
      <c r="CA41" s="186"/>
      <c r="CB41" s="183"/>
      <c r="CC41" s="1"/>
      <c r="CD41" s="1"/>
      <c r="CE41" s="1"/>
      <c r="CF41" s="1">
        <v>37.0</v>
      </c>
      <c r="CG41" s="1"/>
      <c r="CH41" s="1"/>
      <c r="CI41" s="1"/>
    </row>
    <row r="42" ht="21.0" hidden="1" customHeight="1">
      <c r="A42" s="1"/>
      <c r="B42" s="1"/>
      <c r="C42" s="161"/>
      <c r="D42" s="161"/>
      <c r="E42" s="206"/>
      <c r="F42" s="6"/>
      <c r="G42" s="161"/>
      <c r="H42" s="202"/>
      <c r="I42" s="2"/>
      <c r="J42" s="2"/>
      <c r="K42" s="1"/>
      <c r="L42" s="1"/>
      <c r="M42" s="1"/>
      <c r="N42" s="1"/>
      <c r="O42" s="1"/>
      <c r="P42" s="1"/>
      <c r="Q42" s="3"/>
      <c r="R42" s="1"/>
      <c r="S42" s="1"/>
      <c r="T42" s="1"/>
      <c r="U42" s="1"/>
      <c r="V42" s="1"/>
      <c r="W42" s="1"/>
      <c r="X42" s="1"/>
      <c r="Y42" s="1"/>
      <c r="Z42" s="1"/>
      <c r="AA42" s="191" t="s">
        <v>40</v>
      </c>
      <c r="AB42" s="196">
        <v>0.021</v>
      </c>
      <c r="AC42" s="193">
        <v>199999.99</v>
      </c>
      <c r="AD42" s="1"/>
      <c r="AE42" s="191" t="s">
        <v>40</v>
      </c>
      <c r="AF42" s="196">
        <f>$AB$21</f>
        <v>0.021</v>
      </c>
      <c r="AG42" s="193">
        <f>$AC$21</f>
        <v>199999.99</v>
      </c>
      <c r="AH42" s="1"/>
      <c r="AI42" s="191" t="s">
        <v>40</v>
      </c>
      <c r="AJ42" s="196">
        <f>$AB$21</f>
        <v>0.021</v>
      </c>
      <c r="AK42" s="193">
        <f>$AC$21</f>
        <v>199999.99</v>
      </c>
      <c r="AL42" s="1"/>
      <c r="AM42" s="191" t="s">
        <v>40</v>
      </c>
      <c r="AN42" s="196">
        <f>$AB$21</f>
        <v>0.021</v>
      </c>
      <c r="AO42" s="193">
        <f>$AC$21</f>
        <v>199999.99</v>
      </c>
      <c r="AP42" s="1"/>
      <c r="AQ42" s="1"/>
      <c r="AR42" s="1"/>
      <c r="AS42" s="1"/>
      <c r="AT42" s="1"/>
      <c r="AU42" s="1"/>
      <c r="AV42" s="191" t="s">
        <v>40</v>
      </c>
      <c r="AW42" s="196">
        <v>0.021</v>
      </c>
      <c r="AX42" s="193">
        <v>199999.99</v>
      </c>
      <c r="AY42" s="1"/>
      <c r="AZ42" s="191" t="s">
        <v>40</v>
      </c>
      <c r="BA42" s="196">
        <f>$AB$21</f>
        <v>0.021</v>
      </c>
      <c r="BB42" s="193">
        <f>$AC$21</f>
        <v>199999.99</v>
      </c>
      <c r="BC42" s="1"/>
      <c r="BD42" s="191" t="s">
        <v>40</v>
      </c>
      <c r="BE42" s="196">
        <f>$AB$21</f>
        <v>0.021</v>
      </c>
      <c r="BF42" s="193">
        <f>$AC$21</f>
        <v>199999.99</v>
      </c>
      <c r="BG42" s="1"/>
      <c r="BH42" s="191" t="s">
        <v>40</v>
      </c>
      <c r="BI42" s="196">
        <f>$AB$21</f>
        <v>0.021</v>
      </c>
      <c r="BJ42" s="193">
        <f>$AC$21</f>
        <v>199999.99</v>
      </c>
      <c r="BK42" s="1"/>
      <c r="BL42" s="1"/>
      <c r="BM42" s="1"/>
      <c r="BN42" s="184"/>
      <c r="BO42" s="184"/>
      <c r="BP42" s="185"/>
      <c r="BQ42" s="195"/>
      <c r="BR42" s="186"/>
      <c r="BS42" s="187"/>
      <c r="BT42" s="186"/>
      <c r="BU42" s="186"/>
      <c r="BV42" s="186"/>
      <c r="BW42" s="186"/>
      <c r="BX42" s="188"/>
      <c r="BY42" s="188"/>
      <c r="BZ42" s="183"/>
      <c r="CA42" s="186"/>
      <c r="CB42" s="183"/>
      <c r="CC42" s="1"/>
      <c r="CD42" s="1"/>
      <c r="CE42" s="1"/>
      <c r="CF42" s="1">
        <v>38.0</v>
      </c>
      <c r="CG42" s="1"/>
      <c r="CH42" s="1"/>
      <c r="CI42" s="1"/>
    </row>
    <row r="43" ht="21.0" hidden="1" customHeight="1">
      <c r="A43" s="1"/>
      <c r="B43" s="1"/>
      <c r="C43" s="162"/>
      <c r="D43" s="162"/>
      <c r="E43" s="161"/>
      <c r="F43" s="161"/>
      <c r="G43" s="161"/>
      <c r="H43" s="199"/>
      <c r="I43" s="2"/>
      <c r="J43" s="2"/>
      <c r="K43" s="200"/>
      <c r="L43" s="200"/>
      <c r="M43" s="200"/>
      <c r="N43" s="200"/>
      <c r="O43" s="1"/>
      <c r="P43" s="1"/>
      <c r="Q43" s="3"/>
      <c r="R43" s="1"/>
      <c r="S43" s="1"/>
      <c r="T43" s="1"/>
      <c r="U43" s="1"/>
      <c r="V43" s="1"/>
      <c r="W43" s="1"/>
      <c r="X43" s="1"/>
      <c r="Y43" s="1"/>
      <c r="Z43" s="1"/>
      <c r="AA43" s="191" t="s">
        <v>42</v>
      </c>
      <c r="AB43" s="196">
        <v>0.0125</v>
      </c>
      <c r="AC43" s="193">
        <v>300000.0</v>
      </c>
      <c r="AD43" s="1"/>
      <c r="AE43" s="191" t="s">
        <v>42</v>
      </c>
      <c r="AF43" s="196">
        <f>$AB$22</f>
        <v>0.0125</v>
      </c>
      <c r="AG43" s="193">
        <f>$AC$22</f>
        <v>300000</v>
      </c>
      <c r="AH43" s="1"/>
      <c r="AI43" s="191" t="s">
        <v>42</v>
      </c>
      <c r="AJ43" s="196">
        <f>$AB$22</f>
        <v>0.0125</v>
      </c>
      <c r="AK43" s="193">
        <f>$AC$22</f>
        <v>300000</v>
      </c>
      <c r="AL43" s="1"/>
      <c r="AM43" s="191" t="s">
        <v>42</v>
      </c>
      <c r="AN43" s="196">
        <f>$AB$22</f>
        <v>0.0125</v>
      </c>
      <c r="AO43" s="193">
        <f>$AC$22</f>
        <v>300000</v>
      </c>
      <c r="AP43" s="1"/>
      <c r="AQ43" s="1"/>
      <c r="AR43" s="1"/>
      <c r="AS43" s="1"/>
      <c r="AT43" s="1"/>
      <c r="AU43" s="1"/>
      <c r="AV43" s="191" t="s">
        <v>42</v>
      </c>
      <c r="AW43" s="196">
        <v>0.0125</v>
      </c>
      <c r="AX43" s="193">
        <v>300000.0</v>
      </c>
      <c r="AY43" s="1"/>
      <c r="AZ43" s="191" t="s">
        <v>42</v>
      </c>
      <c r="BA43" s="196">
        <f>$AB$22</f>
        <v>0.0125</v>
      </c>
      <c r="BB43" s="193">
        <f>$AC$22</f>
        <v>300000</v>
      </c>
      <c r="BC43" s="1"/>
      <c r="BD43" s="191" t="s">
        <v>42</v>
      </c>
      <c r="BE43" s="196">
        <f>$AB$22</f>
        <v>0.0125</v>
      </c>
      <c r="BF43" s="193">
        <f>$AC$22</f>
        <v>300000</v>
      </c>
      <c r="BG43" s="1"/>
      <c r="BH43" s="191" t="s">
        <v>42</v>
      </c>
      <c r="BI43" s="196">
        <f>$AB$22</f>
        <v>0.0125</v>
      </c>
      <c r="BJ43" s="193">
        <f>$AC$22</f>
        <v>300000</v>
      </c>
      <c r="BK43" s="1"/>
      <c r="BL43" s="1"/>
      <c r="BM43" s="1"/>
      <c r="BN43" s="184"/>
      <c r="BO43" s="184"/>
      <c r="BP43" s="185"/>
      <c r="BQ43" s="195"/>
      <c r="BR43" s="186"/>
      <c r="BS43" s="187"/>
      <c r="BT43" s="186"/>
      <c r="BU43" s="186"/>
      <c r="BV43" s="186"/>
      <c r="BW43" s="186"/>
      <c r="BX43" s="188"/>
      <c r="BY43" s="188"/>
      <c r="BZ43" s="183"/>
      <c r="CA43" s="186"/>
      <c r="CB43" s="183"/>
      <c r="CC43" s="1"/>
      <c r="CD43" s="1"/>
      <c r="CE43" s="1"/>
      <c r="CF43" s="1">
        <v>39.0</v>
      </c>
      <c r="CG43" s="1"/>
      <c r="CH43" s="1"/>
      <c r="CI43" s="1"/>
    </row>
    <row r="44" ht="21.0" hidden="1" customHeight="1">
      <c r="A44" s="1"/>
      <c r="B44" s="1"/>
      <c r="C44" s="1"/>
      <c r="D44" s="2"/>
      <c r="E44" s="1"/>
      <c r="F44" s="1"/>
      <c r="G44" s="1"/>
      <c r="H44" s="202"/>
      <c r="I44" s="2"/>
      <c r="J44" s="2"/>
      <c r="K44" s="1"/>
      <c r="L44" s="1"/>
      <c r="M44" s="1"/>
      <c r="N44" s="1"/>
      <c r="O44" s="1"/>
      <c r="P44" s="1"/>
      <c r="Q44" s="3"/>
      <c r="R44" s="1"/>
      <c r="S44" s="1"/>
      <c r="T44" s="1"/>
      <c r="U44" s="1"/>
      <c r="V44" s="1"/>
      <c r="W44" s="1"/>
      <c r="X44" s="1"/>
      <c r="Y44" s="1"/>
      <c r="Z44" s="1"/>
      <c r="AA44" s="191"/>
      <c r="AB44" s="196"/>
      <c r="AC44" s="193"/>
      <c r="AD44" s="1"/>
      <c r="AE44" s="191"/>
      <c r="AF44" s="196"/>
      <c r="AG44" s="193"/>
      <c r="AH44" s="1"/>
      <c r="AI44" s="191"/>
      <c r="AJ44" s="196"/>
      <c r="AK44" s="193"/>
      <c r="AL44" s="1"/>
      <c r="AM44" s="191"/>
      <c r="AN44" s="196"/>
      <c r="AO44" s="193"/>
      <c r="AP44" s="1"/>
      <c r="AQ44" s="1"/>
      <c r="AR44" s="1"/>
      <c r="AS44" s="1"/>
      <c r="AT44" s="1"/>
      <c r="AU44" s="1"/>
      <c r="AV44" s="191"/>
      <c r="AW44" s="196"/>
      <c r="AX44" s="193"/>
      <c r="AY44" s="1"/>
      <c r="AZ44" s="191"/>
      <c r="BA44" s="196"/>
      <c r="BB44" s="193"/>
      <c r="BC44" s="1"/>
      <c r="BD44" s="191"/>
      <c r="BE44" s="196"/>
      <c r="BF44" s="193"/>
      <c r="BG44" s="1"/>
      <c r="BH44" s="191"/>
      <c r="BI44" s="196"/>
      <c r="BJ44" s="193"/>
      <c r="BK44" s="1"/>
      <c r="BL44" s="1"/>
      <c r="BM44" s="1"/>
      <c r="BN44" s="208"/>
      <c r="BO44" s="184"/>
      <c r="BP44" s="185"/>
      <c r="BQ44" s="209"/>
      <c r="BR44" s="186"/>
      <c r="BS44" s="187"/>
      <c r="BT44" s="186"/>
      <c r="BU44" s="186"/>
      <c r="BV44" s="186"/>
      <c r="BW44" s="186"/>
      <c r="BX44" s="188"/>
      <c r="BY44" s="188"/>
      <c r="BZ44" s="183"/>
      <c r="CA44" s="186"/>
      <c r="CB44" s="183"/>
      <c r="CC44" s="1"/>
      <c r="CD44" s="1"/>
      <c r="CE44" s="1"/>
      <c r="CF44" s="1">
        <v>40.0</v>
      </c>
      <c r="CG44" s="1"/>
      <c r="CH44" s="1"/>
      <c r="CI44" s="1"/>
    </row>
    <row r="45" ht="21.0" hidden="1" customHeight="1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"/>
      <c r="R45" s="1"/>
      <c r="S45" s="1"/>
      <c r="T45" s="1"/>
      <c r="U45" s="1"/>
      <c r="V45" s="1"/>
      <c r="W45" s="1"/>
      <c r="X45" s="1"/>
      <c r="Y45" s="1"/>
      <c r="Z45" s="1"/>
      <c r="AA45" s="1" t="s">
        <v>53</v>
      </c>
      <c r="AB45" s="19"/>
      <c r="AC45" s="1"/>
      <c r="AD45" s="1"/>
      <c r="AE45" s="1"/>
      <c r="AF45" s="19"/>
      <c r="AG45" s="1"/>
      <c r="AH45" s="1"/>
      <c r="AI45" s="1"/>
      <c r="AJ45" s="19"/>
      <c r="AK45" s="1"/>
      <c r="AL45" s="1"/>
      <c r="AM45" s="1"/>
      <c r="AN45" s="19"/>
      <c r="AO45" s="1"/>
      <c r="AP45" s="1"/>
      <c r="AQ45" s="1"/>
      <c r="AR45" s="1"/>
      <c r="AS45" s="1"/>
      <c r="AT45" s="1"/>
      <c r="AU45" s="1"/>
      <c r="AV45" s="1" t="s">
        <v>53</v>
      </c>
      <c r="AW45" s="19"/>
      <c r="AX45" s="1"/>
      <c r="AY45" s="1"/>
      <c r="AZ45" s="1"/>
      <c r="BA45" s="19"/>
      <c r="BB45" s="1"/>
      <c r="BC45" s="1"/>
      <c r="BD45" s="1"/>
      <c r="BE45" s="19"/>
      <c r="BF45" s="1"/>
      <c r="BG45" s="1"/>
      <c r="BH45" s="1"/>
      <c r="BI45" s="19"/>
      <c r="BJ45" s="1"/>
      <c r="BK45" s="1"/>
      <c r="BL45" s="1"/>
      <c r="BM45" s="1"/>
      <c r="BN45" s="208"/>
      <c r="BO45" s="184"/>
      <c r="BP45" s="185"/>
      <c r="BQ45" s="209"/>
      <c r="BR45" s="186"/>
      <c r="BS45" s="187"/>
      <c r="BT45" s="186"/>
      <c r="BU45" s="186"/>
      <c r="BV45" s="186"/>
      <c r="BW45" s="186"/>
      <c r="BX45" s="188"/>
      <c r="BY45" s="188"/>
      <c r="BZ45" s="183"/>
      <c r="CA45" s="186"/>
      <c r="CB45" s="183"/>
      <c r="CC45" s="1"/>
      <c r="CD45" s="1"/>
      <c r="CE45" s="1"/>
      <c r="CF45" s="1">
        <v>41.0</v>
      </c>
      <c r="CG45" s="1"/>
      <c r="CH45" s="1"/>
      <c r="CI45" s="1"/>
    </row>
    <row r="46" ht="21.0" hidden="1" customHeight="1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"/>
      <c r="R46" s="1"/>
      <c r="S46" s="1"/>
      <c r="T46" s="1"/>
      <c r="U46" s="1"/>
      <c r="V46" s="1"/>
      <c r="W46" s="1"/>
      <c r="X46" s="1"/>
      <c r="Y46" s="1"/>
      <c r="Z46" s="1"/>
      <c r="AA46" s="191" t="s">
        <v>33</v>
      </c>
      <c r="AB46" s="194">
        <f>IF(OR(D19&lt;AC47,D19=AC47),AB47*D19,0)+IF(AND(D19&lt;AC48+0.01,D19&gt;AC47),AB48*D19,0)+IF(AND(D19&lt;AC49+0.01,D19&gt;AC48),AB49*D19,0)+IF(AND(D19&lt;AC50+0.01,D19&gt;AC49),AB50*D19,0)</f>
        <v>0</v>
      </c>
      <c r="AC46" s="193"/>
      <c r="AD46" s="1"/>
      <c r="AE46" s="191" t="s">
        <v>33</v>
      </c>
      <c r="AF46" s="194">
        <f>IF(OR(D20&lt;AG47,D20=AG47),AF47*D20,0)+IF(AND(D20&lt;AG48+0.01,D20&gt;AG47),AF48*D20,0)+IF(AND(D20&lt;AG49+0.01,D20&gt;AG48),AF49*D20,0)+IF(AND(D20&lt;AG50+0.01,D20&gt;AG49),AF50*D20,0)</f>
        <v>500</v>
      </c>
      <c r="AG46" s="193"/>
      <c r="AH46" s="1"/>
      <c r="AI46" s="191" t="s">
        <v>33</v>
      </c>
      <c r="AJ46" s="194">
        <f>IF(OR(D22&lt;AK47,D22=AK47),AJ47*D22,0)+IF(AND(D22&lt;AK48+0.01,D22&gt;AK47),AJ48*D22,0)+IF(AND(D22&lt;AK49+0.01,D22&gt;AK48),AJ49*D22,0)+IF(AND(D22&lt;AK50+0.01,D22&gt;AK49),AJ50*D22,0)</f>
        <v>0</v>
      </c>
      <c r="AK46" s="193"/>
      <c r="AL46" s="1"/>
      <c r="AM46" s="191" t="s">
        <v>33</v>
      </c>
      <c r="AN46" s="194">
        <f>IF(OR(D21&lt;AO47,D21=AO47),AN47*D21,0)+IF(AND(D21&lt;AO48+0.01,D21&gt;AO47),AN48*D21,0)+IF(AND(D21&lt;AO49+0.01,D21&gt;AO48),AN49*D21,0)+IF(AND(D21&lt;AO50+0.01,D21&gt;AO49),AN50*D21,0)</f>
        <v>0</v>
      </c>
      <c r="AO46" s="193"/>
      <c r="AP46" s="1"/>
      <c r="AQ46" s="1"/>
      <c r="AR46" s="1"/>
      <c r="AS46" s="1"/>
      <c r="AT46" s="1"/>
      <c r="AU46" s="1"/>
      <c r="AV46" s="191" t="s">
        <v>33</v>
      </c>
      <c r="AW46" s="194">
        <f>IF(OR(D23&lt;AX47,D23=AX47),AW47*D23,0)+IF(AND(D23&lt;AX48+0.01,D23&gt;AX47),AW48*D23,0)+IF(AND(D23&lt;AX49+0.01,D23&gt;AX48),AW49*D23,0)+IF(AND(D23&lt;AX50+0.01,D23&gt;AX49),AW50*D23,0)</f>
        <v>0</v>
      </c>
      <c r="AX46" s="193"/>
      <c r="AY46" s="1"/>
      <c r="AZ46" s="191" t="s">
        <v>33</v>
      </c>
      <c r="BA46" s="194">
        <f>IF(OR(D24&lt;BB47,D24=BB47),BA47*D24,0)+IF(AND(D24&lt;BB48+0.01,D24&gt;BB47),BA48*D24,0)+IF(AND(D24&lt;BB49+0.01,D24&gt;BB48),BA49*D24,0)+IF(AND(D24&lt;BB50+0.01,D24&gt;BB49),BA50*D24,0)</f>
        <v>500</v>
      </c>
      <c r="BB46" s="193"/>
      <c r="BC46" s="1"/>
      <c r="BD46" s="191" t="s">
        <v>33</v>
      </c>
      <c r="BE46" s="194">
        <f>IF(OR(D26&lt;BF47,D26=BF47),BE47*D26,0)+IF(AND(D26&lt;BF48+0.01,D26&gt;BF47),BE48*D26,0)+IF(AND(D26&lt;BF49+0.01,D26&gt;BF48),BE49*D26,0)+IF(AND(D26&lt;BF50+0.01,D26&gt;BF49),BE50*D26,0)</f>
        <v>0</v>
      </c>
      <c r="BF46" s="193"/>
      <c r="BG46" s="1"/>
      <c r="BH46" s="191" t="s">
        <v>33</v>
      </c>
      <c r="BI46" s="194">
        <f>IF(OR(D25&lt;BJ47,D25=BJ47),BI47*D25,0)+IF(AND(D25&lt;BJ48+0.01,D25&gt;BJ47),BI48*D25,0)+IF(AND(D25&lt;BJ49+0.01,D25&gt;BJ48),BI49*D25,0)+IF(AND(D25&lt;BJ50+0.01,D25&gt;BJ49),BI50*D25,0)</f>
        <v>0</v>
      </c>
      <c r="BJ46" s="193"/>
      <c r="BK46" s="1"/>
      <c r="BL46" s="1"/>
      <c r="BM46" s="1"/>
      <c r="BN46" s="209"/>
      <c r="BO46" s="184"/>
      <c r="BP46" s="185"/>
      <c r="BQ46" s="209"/>
      <c r="BR46" s="186"/>
      <c r="BS46" s="187"/>
      <c r="BT46" s="186"/>
      <c r="BU46" s="186"/>
      <c r="BV46" s="186"/>
      <c r="BW46" s="186"/>
      <c r="BX46" s="188"/>
      <c r="BY46" s="188"/>
      <c r="BZ46" s="183"/>
      <c r="CA46" s="186"/>
      <c r="CB46" s="183"/>
      <c r="CC46" s="1"/>
      <c r="CD46" s="1"/>
      <c r="CE46" s="1"/>
      <c r="CF46" s="1">
        <v>42.0</v>
      </c>
      <c r="CG46" s="1"/>
      <c r="CH46" s="1"/>
      <c r="CI46" s="1"/>
    </row>
    <row r="47" ht="21.0" hidden="1" customHeight="1">
      <c r="A47" s="1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3"/>
      <c r="R47" s="1"/>
      <c r="S47" s="1"/>
      <c r="T47" s="1"/>
      <c r="U47" s="1"/>
      <c r="V47" s="1"/>
      <c r="W47" s="1"/>
      <c r="X47" s="1"/>
      <c r="Y47" s="1"/>
      <c r="Z47" s="1"/>
      <c r="AA47" s="191" t="s">
        <v>37</v>
      </c>
      <c r="AB47" s="196">
        <v>0.02</v>
      </c>
      <c r="AC47" s="193">
        <v>49999.99</v>
      </c>
      <c r="AD47" s="1"/>
      <c r="AE47" s="191" t="s">
        <v>37</v>
      </c>
      <c r="AF47" s="196">
        <f>$AB$26</f>
        <v>0.02</v>
      </c>
      <c r="AG47" s="193">
        <f>$AC$26</f>
        <v>49999.99</v>
      </c>
      <c r="AH47" s="1"/>
      <c r="AI47" s="191" t="s">
        <v>37</v>
      </c>
      <c r="AJ47" s="196">
        <f>$AB$26</f>
        <v>0.02</v>
      </c>
      <c r="AK47" s="193">
        <f>$AC$26</f>
        <v>49999.99</v>
      </c>
      <c r="AL47" s="1"/>
      <c r="AM47" s="191" t="s">
        <v>37</v>
      </c>
      <c r="AN47" s="196">
        <f>$AB$26</f>
        <v>0.02</v>
      </c>
      <c r="AO47" s="193">
        <f>$AC$26</f>
        <v>49999.99</v>
      </c>
      <c r="AP47" s="1"/>
      <c r="AQ47" s="1"/>
      <c r="AR47" s="1"/>
      <c r="AS47" s="1"/>
      <c r="AT47" s="1"/>
      <c r="AU47" s="1"/>
      <c r="AV47" s="191" t="s">
        <v>37</v>
      </c>
      <c r="AW47" s="196">
        <v>0.02</v>
      </c>
      <c r="AX47" s="193">
        <v>49999.99</v>
      </c>
      <c r="AY47" s="1"/>
      <c r="AZ47" s="191" t="s">
        <v>37</v>
      </c>
      <c r="BA47" s="196">
        <f>$AB$26</f>
        <v>0.02</v>
      </c>
      <c r="BB47" s="193">
        <f>$AC$26</f>
        <v>49999.99</v>
      </c>
      <c r="BC47" s="1"/>
      <c r="BD47" s="191" t="s">
        <v>37</v>
      </c>
      <c r="BE47" s="196">
        <f>$AB$26</f>
        <v>0.02</v>
      </c>
      <c r="BF47" s="193">
        <f>$AC$26</f>
        <v>49999.99</v>
      </c>
      <c r="BG47" s="1"/>
      <c r="BH47" s="191" t="s">
        <v>37</v>
      </c>
      <c r="BI47" s="196">
        <f>$AB$26</f>
        <v>0.02</v>
      </c>
      <c r="BJ47" s="193">
        <f>$AC$26</f>
        <v>49999.99</v>
      </c>
      <c r="BK47" s="1"/>
      <c r="BL47" s="1"/>
      <c r="BM47" s="1"/>
      <c r="BN47" s="209"/>
      <c r="BO47" s="184"/>
      <c r="BP47" s="185"/>
      <c r="BQ47" s="209"/>
      <c r="BR47" s="186"/>
      <c r="BS47" s="187"/>
      <c r="BT47" s="186"/>
      <c r="BU47" s="186"/>
      <c r="BV47" s="186"/>
      <c r="BW47" s="186"/>
      <c r="BX47" s="188"/>
      <c r="BY47" s="188"/>
      <c r="BZ47" s="183"/>
      <c r="CA47" s="186"/>
      <c r="CB47" s="183"/>
      <c r="CC47" s="1"/>
      <c r="CD47" s="1"/>
      <c r="CE47" s="1"/>
      <c r="CF47" s="1">
        <v>43.0</v>
      </c>
      <c r="CG47" s="1"/>
      <c r="CH47" s="1"/>
      <c r="CI47" s="1"/>
    </row>
    <row r="48" ht="21.0" hidden="1" customHeight="1">
      <c r="A48" s="1"/>
      <c r="B48" s="1"/>
      <c r="C48" s="1"/>
      <c r="D48" s="2"/>
      <c r="E48" s="1"/>
      <c r="F48" s="1"/>
      <c r="G48" s="1"/>
      <c r="H48" s="1"/>
      <c r="I48" s="1"/>
      <c r="J48" s="1"/>
      <c r="K48" s="197"/>
      <c r="L48" s="1"/>
      <c r="M48" s="1"/>
      <c r="N48" s="1"/>
      <c r="O48" s="1"/>
      <c r="P48" s="1"/>
      <c r="Q48" s="3"/>
      <c r="R48" s="1"/>
      <c r="S48" s="1"/>
      <c r="T48" s="1"/>
      <c r="U48" s="1"/>
      <c r="V48" s="1"/>
      <c r="W48" s="1"/>
      <c r="X48" s="1"/>
      <c r="Y48" s="1"/>
      <c r="Z48" s="1"/>
      <c r="AA48" s="191" t="s">
        <v>38</v>
      </c>
      <c r="AB48" s="196">
        <v>0.019</v>
      </c>
      <c r="AC48" s="193">
        <v>99999.99</v>
      </c>
      <c r="AD48" s="1"/>
      <c r="AE48" s="191" t="s">
        <v>38</v>
      </c>
      <c r="AF48" s="196">
        <f>$AB$27</f>
        <v>0.019</v>
      </c>
      <c r="AG48" s="193">
        <f>$AC$27</f>
        <v>99999.99</v>
      </c>
      <c r="AH48" s="1"/>
      <c r="AI48" s="191" t="s">
        <v>38</v>
      </c>
      <c r="AJ48" s="196">
        <f>$AB$27</f>
        <v>0.019</v>
      </c>
      <c r="AK48" s="193">
        <f>$AC$27</f>
        <v>99999.99</v>
      </c>
      <c r="AL48" s="1"/>
      <c r="AM48" s="191" t="s">
        <v>38</v>
      </c>
      <c r="AN48" s="196">
        <f>$AB$27</f>
        <v>0.019</v>
      </c>
      <c r="AO48" s="193">
        <f>$AC$27</f>
        <v>99999.99</v>
      </c>
      <c r="AP48" s="1"/>
      <c r="AQ48" s="1"/>
      <c r="AR48" s="1"/>
      <c r="AS48" s="1"/>
      <c r="AT48" s="1"/>
      <c r="AU48" s="1"/>
      <c r="AV48" s="191" t="s">
        <v>38</v>
      </c>
      <c r="AW48" s="196">
        <v>0.019</v>
      </c>
      <c r="AX48" s="193">
        <v>99999.99</v>
      </c>
      <c r="AY48" s="1"/>
      <c r="AZ48" s="191" t="s">
        <v>38</v>
      </c>
      <c r="BA48" s="196">
        <f>$AB$27</f>
        <v>0.019</v>
      </c>
      <c r="BB48" s="193">
        <f>$AC$27</f>
        <v>99999.99</v>
      </c>
      <c r="BC48" s="1"/>
      <c r="BD48" s="191" t="s">
        <v>38</v>
      </c>
      <c r="BE48" s="196">
        <f>$AB$27</f>
        <v>0.019</v>
      </c>
      <c r="BF48" s="193">
        <f>$AC$27</f>
        <v>99999.99</v>
      </c>
      <c r="BG48" s="1"/>
      <c r="BH48" s="191" t="s">
        <v>38</v>
      </c>
      <c r="BI48" s="196">
        <f>$AB$27</f>
        <v>0.019</v>
      </c>
      <c r="BJ48" s="193">
        <f>$AC$27</f>
        <v>99999.99</v>
      </c>
      <c r="BK48" s="1"/>
      <c r="BL48" s="1"/>
      <c r="BM48" s="1"/>
      <c r="BN48" s="208"/>
      <c r="BO48" s="184"/>
      <c r="BP48" s="185"/>
      <c r="BQ48" s="209"/>
      <c r="BR48" s="186"/>
      <c r="BS48" s="187"/>
      <c r="BT48" s="186"/>
      <c r="BU48" s="186"/>
      <c r="BV48" s="186"/>
      <c r="BW48" s="186"/>
      <c r="BX48" s="188"/>
      <c r="BY48" s="188"/>
      <c r="BZ48" s="183"/>
      <c r="CA48" s="186"/>
      <c r="CB48" s="183"/>
      <c r="CC48" s="1"/>
      <c r="CD48" s="1"/>
      <c r="CE48" s="1"/>
      <c r="CF48" s="1">
        <v>44.0</v>
      </c>
      <c r="CG48" s="1"/>
      <c r="CH48" s="1"/>
      <c r="CI48" s="1"/>
    </row>
    <row r="49" ht="21.0" hidden="1" customHeight="1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3"/>
      <c r="R49" s="1"/>
      <c r="S49" s="1"/>
      <c r="T49" s="1"/>
      <c r="U49" s="1"/>
      <c r="V49" s="1"/>
      <c r="W49" s="1"/>
      <c r="X49" s="1"/>
      <c r="Y49" s="1"/>
      <c r="Z49" s="1"/>
      <c r="AA49" s="191" t="s">
        <v>40</v>
      </c>
      <c r="AB49" s="196">
        <v>0.018</v>
      </c>
      <c r="AC49" s="193">
        <v>199999.99</v>
      </c>
      <c r="AD49" s="1"/>
      <c r="AE49" s="191" t="s">
        <v>40</v>
      </c>
      <c r="AF49" s="196">
        <f>$AB$28</f>
        <v>0.018</v>
      </c>
      <c r="AG49" s="193">
        <f>$AC$28</f>
        <v>199999.99</v>
      </c>
      <c r="AH49" s="1"/>
      <c r="AI49" s="191" t="s">
        <v>40</v>
      </c>
      <c r="AJ49" s="196">
        <f>$AB$28</f>
        <v>0.018</v>
      </c>
      <c r="AK49" s="193">
        <f>$AC$28</f>
        <v>199999.99</v>
      </c>
      <c r="AL49" s="1"/>
      <c r="AM49" s="191" t="s">
        <v>40</v>
      </c>
      <c r="AN49" s="196">
        <f>$AB$28</f>
        <v>0.018</v>
      </c>
      <c r="AO49" s="193">
        <f>$AC$28</f>
        <v>199999.99</v>
      </c>
      <c r="AP49" s="1"/>
      <c r="AQ49" s="1"/>
      <c r="AR49" s="1"/>
      <c r="AS49" s="1"/>
      <c r="AT49" s="1"/>
      <c r="AU49" s="1"/>
      <c r="AV49" s="191" t="s">
        <v>40</v>
      </c>
      <c r="AW49" s="196">
        <v>0.018</v>
      </c>
      <c r="AX49" s="193">
        <v>199999.99</v>
      </c>
      <c r="AY49" s="1"/>
      <c r="AZ49" s="191" t="s">
        <v>40</v>
      </c>
      <c r="BA49" s="196">
        <f>$AB$28</f>
        <v>0.018</v>
      </c>
      <c r="BB49" s="193">
        <f>$AC$28</f>
        <v>199999.99</v>
      </c>
      <c r="BC49" s="1"/>
      <c r="BD49" s="191" t="s">
        <v>40</v>
      </c>
      <c r="BE49" s="196">
        <f>$AB$28</f>
        <v>0.018</v>
      </c>
      <c r="BF49" s="193">
        <f>$AC$28</f>
        <v>199999.99</v>
      </c>
      <c r="BG49" s="1"/>
      <c r="BH49" s="191" t="s">
        <v>40</v>
      </c>
      <c r="BI49" s="196">
        <f>$AB$28</f>
        <v>0.018</v>
      </c>
      <c r="BJ49" s="193">
        <f>$AC$28</f>
        <v>199999.99</v>
      </c>
      <c r="BK49" s="1"/>
      <c r="BL49" s="1"/>
      <c r="BM49" s="1"/>
      <c r="BN49" s="208"/>
      <c r="BO49" s="184"/>
      <c r="BP49" s="185"/>
      <c r="BQ49" s="209"/>
      <c r="BR49" s="186"/>
      <c r="BS49" s="187"/>
      <c r="BT49" s="186"/>
      <c r="BU49" s="186"/>
      <c r="BV49" s="186"/>
      <c r="BW49" s="186"/>
      <c r="BX49" s="188"/>
      <c r="BY49" s="188"/>
      <c r="BZ49" s="183"/>
      <c r="CA49" s="186"/>
      <c r="CB49" s="183"/>
      <c r="CC49" s="1"/>
      <c r="CD49" s="1"/>
      <c r="CE49" s="1"/>
      <c r="CF49" s="1">
        <v>45.0</v>
      </c>
      <c r="CG49" s="1"/>
      <c r="CH49" s="1"/>
      <c r="CI49" s="1"/>
    </row>
    <row r="50" ht="21.0" hidden="1" customHeight="1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3"/>
      <c r="R50" s="1"/>
      <c r="S50" s="1"/>
      <c r="T50" s="1"/>
      <c r="U50" s="1"/>
      <c r="V50" s="1"/>
      <c r="W50" s="1"/>
      <c r="X50" s="1"/>
      <c r="Y50" s="1"/>
      <c r="Z50" s="1"/>
      <c r="AA50" s="191" t="s">
        <v>42</v>
      </c>
      <c r="AB50" s="196">
        <v>0.0115</v>
      </c>
      <c r="AC50" s="193">
        <v>300000.0</v>
      </c>
      <c r="AD50" s="1"/>
      <c r="AE50" s="191" t="s">
        <v>42</v>
      </c>
      <c r="AF50" s="196">
        <f>$AB$29</f>
        <v>0.0115</v>
      </c>
      <c r="AG50" s="193">
        <f>$AC$29</f>
        <v>300000</v>
      </c>
      <c r="AH50" s="1"/>
      <c r="AI50" s="191" t="s">
        <v>42</v>
      </c>
      <c r="AJ50" s="196">
        <f>$AB$29</f>
        <v>0.0115</v>
      </c>
      <c r="AK50" s="193">
        <f>$AC$29</f>
        <v>300000</v>
      </c>
      <c r="AL50" s="1"/>
      <c r="AM50" s="191" t="s">
        <v>42</v>
      </c>
      <c r="AN50" s="196">
        <f>$AB$29</f>
        <v>0.0115</v>
      </c>
      <c r="AO50" s="193">
        <f>$AC$29</f>
        <v>300000</v>
      </c>
      <c r="AP50" s="1"/>
      <c r="AQ50" s="1"/>
      <c r="AR50" s="1"/>
      <c r="AS50" s="1"/>
      <c r="AT50" s="1"/>
      <c r="AU50" s="1"/>
      <c r="AV50" s="191" t="s">
        <v>42</v>
      </c>
      <c r="AW50" s="196">
        <v>0.0115</v>
      </c>
      <c r="AX50" s="193">
        <v>300000.0</v>
      </c>
      <c r="AY50" s="1"/>
      <c r="AZ50" s="191" t="s">
        <v>42</v>
      </c>
      <c r="BA50" s="196">
        <f>$AB$29</f>
        <v>0.0115</v>
      </c>
      <c r="BB50" s="193">
        <f>$AC$29</f>
        <v>300000</v>
      </c>
      <c r="BC50" s="1"/>
      <c r="BD50" s="191" t="s">
        <v>42</v>
      </c>
      <c r="BE50" s="196">
        <f>$AB$29</f>
        <v>0.0115</v>
      </c>
      <c r="BF50" s="193">
        <f>$AC$29</f>
        <v>300000</v>
      </c>
      <c r="BG50" s="1"/>
      <c r="BH50" s="191" t="s">
        <v>42</v>
      </c>
      <c r="BI50" s="196">
        <f>$AB$29</f>
        <v>0.0115</v>
      </c>
      <c r="BJ50" s="193">
        <f>$AC$29</f>
        <v>300000</v>
      </c>
      <c r="BK50" s="1"/>
      <c r="BL50" s="1"/>
      <c r="BM50" s="1"/>
      <c r="BN50" s="209"/>
      <c r="BO50" s="184"/>
      <c r="BP50" s="185"/>
      <c r="BQ50" s="209"/>
      <c r="BR50" s="186"/>
      <c r="BS50" s="187"/>
      <c r="BT50" s="186"/>
      <c r="BU50" s="186"/>
      <c r="BV50" s="186"/>
      <c r="BW50" s="186"/>
      <c r="BX50" s="188"/>
      <c r="BY50" s="188"/>
      <c r="BZ50" s="183"/>
      <c r="CA50" s="186"/>
      <c r="CB50" s="183"/>
      <c r="CC50" s="1"/>
      <c r="CD50" s="1"/>
      <c r="CE50" s="1"/>
      <c r="CF50" s="1">
        <v>46.0</v>
      </c>
      <c r="CG50" s="1"/>
      <c r="CH50" s="1"/>
      <c r="CI50" s="1"/>
    </row>
    <row r="51" ht="6.0" hidden="1" customHeight="1">
      <c r="A51" s="1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3"/>
      <c r="R51" s="1"/>
      <c r="S51" s="1"/>
      <c r="T51" s="1"/>
      <c r="U51" s="1"/>
      <c r="V51" s="1"/>
      <c r="W51" s="1"/>
      <c r="X51" s="1"/>
      <c r="Y51" s="1"/>
      <c r="Z51" s="1"/>
      <c r="AA51" s="191"/>
      <c r="AB51" s="196"/>
      <c r="AC51" s="193"/>
      <c r="AD51" s="1"/>
      <c r="AE51" s="191"/>
      <c r="AF51" s="196"/>
      <c r="AG51" s="193"/>
      <c r="AH51" s="1"/>
      <c r="AI51" s="191"/>
      <c r="AJ51" s="196"/>
      <c r="AK51" s="193"/>
      <c r="AL51" s="1"/>
      <c r="AM51" s="191"/>
      <c r="AN51" s="196"/>
      <c r="AO51" s="193"/>
      <c r="AP51" s="1"/>
      <c r="AQ51" s="1"/>
      <c r="AR51" s="1"/>
      <c r="AS51" s="1"/>
      <c r="AT51" s="1"/>
      <c r="AU51" s="1"/>
      <c r="AV51" s="191"/>
      <c r="AW51" s="196"/>
      <c r="AX51" s="193"/>
      <c r="AY51" s="1"/>
      <c r="AZ51" s="191"/>
      <c r="BA51" s="196"/>
      <c r="BB51" s="193"/>
      <c r="BC51" s="1"/>
      <c r="BD51" s="191"/>
      <c r="BE51" s="196"/>
      <c r="BF51" s="193"/>
      <c r="BG51" s="1"/>
      <c r="BH51" s="191"/>
      <c r="BI51" s="196"/>
      <c r="BJ51" s="193"/>
      <c r="BK51" s="1"/>
      <c r="BL51" s="1"/>
      <c r="BM51" s="1"/>
      <c r="BN51" s="209"/>
      <c r="BO51" s="184"/>
      <c r="BP51" s="185"/>
      <c r="BQ51" s="209"/>
      <c r="BR51" s="186"/>
      <c r="BS51" s="187"/>
      <c r="BT51" s="186"/>
      <c r="BU51" s="186"/>
      <c r="BV51" s="186"/>
      <c r="BW51" s="186"/>
      <c r="BX51" s="188"/>
      <c r="BY51" s="188"/>
      <c r="BZ51" s="183"/>
      <c r="CA51" s="186"/>
      <c r="CB51" s="183"/>
      <c r="CC51" s="1"/>
      <c r="CD51" s="1"/>
      <c r="CE51" s="1"/>
      <c r="CF51" s="1">
        <v>47.0</v>
      </c>
      <c r="CG51" s="1"/>
      <c r="CH51" s="1"/>
      <c r="CI51" s="1"/>
    </row>
    <row r="52" ht="21.0" hidden="1" customHeight="1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3"/>
      <c r="R52" s="1"/>
      <c r="S52" s="1"/>
      <c r="T52" s="1"/>
      <c r="U52" s="1"/>
      <c r="V52" s="1"/>
      <c r="W52" s="1"/>
      <c r="X52" s="182"/>
      <c r="Y52" s="182"/>
      <c r="Z52" s="182"/>
      <c r="AA52" s="1"/>
      <c r="AB52" s="19"/>
      <c r="AC52" s="1"/>
      <c r="AD52" s="1"/>
      <c r="AE52" s="1"/>
      <c r="AF52" s="19"/>
      <c r="AG52" s="1"/>
      <c r="AH52" s="1"/>
      <c r="AI52" s="1"/>
      <c r="AJ52" s="19"/>
      <c r="AK52" s="1"/>
      <c r="AL52" s="1"/>
      <c r="AM52" s="1"/>
      <c r="AN52" s="19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208"/>
      <c r="BO52" s="184"/>
      <c r="BP52" s="185"/>
      <c r="BQ52" s="209"/>
      <c r="BR52" s="186"/>
      <c r="BS52" s="187"/>
      <c r="BT52" s="186"/>
      <c r="BU52" s="186"/>
      <c r="BV52" s="186"/>
      <c r="BW52" s="186"/>
      <c r="BX52" s="188"/>
      <c r="BY52" s="188"/>
      <c r="BZ52" s="183"/>
      <c r="CA52" s="186"/>
      <c r="CB52" s="183"/>
      <c r="CC52" s="1"/>
      <c r="CD52" s="1"/>
      <c r="CE52" s="1"/>
      <c r="CF52" s="1">
        <v>48.0</v>
      </c>
      <c r="CG52" s="1"/>
      <c r="CH52" s="1"/>
      <c r="CI52" s="1"/>
    </row>
    <row r="53" ht="21.0" hidden="1" customHeight="1">
      <c r="A53" s="1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3"/>
      <c r="R53" s="1"/>
      <c r="S53" s="1"/>
      <c r="T53" s="1"/>
      <c r="U53" s="1"/>
      <c r="V53" s="1"/>
      <c r="W53" s="1"/>
      <c r="X53" s="182"/>
      <c r="Y53" s="182"/>
      <c r="Z53" s="182"/>
      <c r="AA53" s="1"/>
      <c r="AB53" s="19"/>
      <c r="AC53" s="1"/>
      <c r="AD53" s="1"/>
      <c r="AE53" s="1"/>
      <c r="AF53" s="19"/>
      <c r="AG53" s="1"/>
      <c r="AH53" s="1"/>
      <c r="AI53" s="1"/>
      <c r="AJ53" s="19"/>
      <c r="AK53" s="1"/>
      <c r="AL53" s="1"/>
      <c r="AM53" s="1"/>
      <c r="AN53" s="19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208"/>
      <c r="BO53" s="184"/>
      <c r="BP53" s="185"/>
      <c r="BQ53" s="209"/>
      <c r="BR53" s="186"/>
      <c r="BS53" s="187"/>
      <c r="BT53" s="186"/>
      <c r="BU53" s="186"/>
      <c r="BV53" s="186"/>
      <c r="BW53" s="186"/>
      <c r="BX53" s="188"/>
      <c r="BY53" s="188"/>
      <c r="BZ53" s="183"/>
      <c r="CA53" s="186"/>
      <c r="CB53" s="183"/>
      <c r="CC53" s="1"/>
      <c r="CD53" s="1"/>
      <c r="CE53" s="1"/>
      <c r="CF53" s="1"/>
      <c r="CG53" s="1"/>
      <c r="CH53" s="1"/>
      <c r="CI53" s="1"/>
    </row>
    <row r="54" ht="21.0" hidden="1" customHeight="1">
      <c r="A54" s="1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3"/>
      <c r="R54" s="1"/>
      <c r="S54" s="1"/>
      <c r="T54" s="1"/>
      <c r="U54" s="1"/>
      <c r="V54" s="1"/>
      <c r="W54" s="1"/>
      <c r="X54" s="182"/>
      <c r="Y54" s="182"/>
      <c r="Z54" s="182"/>
      <c r="AA54" s="1"/>
      <c r="AB54" s="19"/>
      <c r="AC54" s="1"/>
      <c r="AD54" s="1"/>
      <c r="AE54" s="1"/>
      <c r="AF54" s="19"/>
      <c r="AG54" s="1"/>
      <c r="AH54" s="1"/>
      <c r="AI54" s="1"/>
      <c r="AJ54" s="19"/>
      <c r="AK54" s="1"/>
      <c r="AL54" s="1"/>
      <c r="AM54" s="1"/>
      <c r="AN54" s="19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209"/>
      <c r="BO54" s="184"/>
      <c r="BP54" s="185"/>
      <c r="BQ54" s="209"/>
      <c r="BR54" s="186"/>
      <c r="BS54" s="187"/>
      <c r="BT54" s="186"/>
      <c r="BU54" s="186"/>
      <c r="BV54" s="186"/>
      <c r="BW54" s="186"/>
      <c r="BX54" s="188"/>
      <c r="BY54" s="188"/>
      <c r="BZ54" s="183"/>
      <c r="CA54" s="186"/>
      <c r="CB54" s="183"/>
      <c r="CC54" s="1"/>
      <c r="CD54" s="1"/>
      <c r="CE54" s="1"/>
      <c r="CF54" s="1"/>
      <c r="CG54" s="1"/>
      <c r="CH54" s="1"/>
      <c r="CI54" s="1"/>
    </row>
    <row r="55" ht="21.0" hidden="1" customHeight="1">
      <c r="A55" s="1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3"/>
      <c r="R55" s="1"/>
      <c r="S55" s="1"/>
      <c r="T55" s="1"/>
      <c r="U55" s="1"/>
      <c r="V55" s="1"/>
      <c r="W55" s="1"/>
      <c r="X55" s="182"/>
      <c r="Y55" s="182"/>
      <c r="Z55" s="182"/>
      <c r="AA55" s="1"/>
      <c r="AB55" s="19"/>
      <c r="AC55" s="1"/>
      <c r="AD55" s="1"/>
      <c r="AE55" s="1"/>
      <c r="AF55" s="19"/>
      <c r="AG55" s="1"/>
      <c r="AH55" s="1"/>
      <c r="AI55" s="1"/>
      <c r="AJ55" s="19"/>
      <c r="AK55" s="1"/>
      <c r="AL55" s="1"/>
      <c r="AM55" s="1"/>
      <c r="AN55" s="19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209"/>
      <c r="BO55" s="184"/>
      <c r="BP55" s="185"/>
      <c r="BQ55" s="209"/>
      <c r="BR55" s="186"/>
      <c r="BS55" s="187"/>
      <c r="BT55" s="186"/>
      <c r="BU55" s="186"/>
      <c r="BV55" s="186"/>
      <c r="BW55" s="186"/>
      <c r="BX55" s="188"/>
      <c r="BY55" s="188"/>
      <c r="BZ55" s="183"/>
      <c r="CA55" s="186"/>
      <c r="CB55" s="183"/>
      <c r="CC55" s="1"/>
      <c r="CD55" s="1"/>
      <c r="CE55" s="1"/>
      <c r="CF55" s="1"/>
      <c r="CG55" s="1"/>
      <c r="CH55" s="1"/>
      <c r="CI55" s="1"/>
    </row>
    <row r="56" ht="21.0" hidden="1" customHeight="1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3"/>
      <c r="R56" s="1"/>
      <c r="S56" s="1"/>
      <c r="T56" s="1"/>
      <c r="U56" s="1"/>
      <c r="V56" s="1"/>
      <c r="W56" s="1"/>
      <c r="X56" s="182"/>
      <c r="Y56" s="182"/>
      <c r="Z56" s="182"/>
      <c r="AA56" s="1"/>
      <c r="AB56" s="19"/>
      <c r="AC56" s="1"/>
      <c r="AD56" s="1"/>
      <c r="AE56" s="1"/>
      <c r="AF56" s="19"/>
      <c r="AG56" s="1"/>
      <c r="AH56" s="1"/>
      <c r="AI56" s="1"/>
      <c r="AJ56" s="19"/>
      <c r="AK56" s="1"/>
      <c r="AL56" s="1"/>
      <c r="AM56" s="1"/>
      <c r="AN56" s="19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208"/>
      <c r="BO56" s="184"/>
      <c r="BP56" s="185"/>
      <c r="BQ56" s="209"/>
      <c r="BR56" s="186"/>
      <c r="BS56" s="187"/>
      <c r="BT56" s="186"/>
      <c r="BU56" s="186"/>
      <c r="BV56" s="186"/>
      <c r="BW56" s="186"/>
      <c r="BX56" s="188"/>
      <c r="BY56" s="188"/>
      <c r="BZ56" s="183"/>
      <c r="CA56" s="186"/>
      <c r="CB56" s="183"/>
      <c r="CC56" s="1"/>
      <c r="CD56" s="1"/>
      <c r="CE56" s="1"/>
      <c r="CF56" s="1"/>
      <c r="CG56" s="1"/>
      <c r="CH56" s="1"/>
      <c r="CI56" s="1"/>
    </row>
    <row r="57" ht="21.0" hidden="1" customHeight="1">
      <c r="A57" s="1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3"/>
      <c r="R57" s="1"/>
      <c r="S57" s="1"/>
      <c r="T57" s="1"/>
      <c r="U57" s="1"/>
      <c r="V57" s="1"/>
      <c r="W57" s="1"/>
      <c r="X57" s="182"/>
      <c r="Y57" s="182"/>
      <c r="Z57" s="182"/>
      <c r="AA57" s="182"/>
      <c r="AB57" s="210"/>
      <c r="AC57" s="182"/>
      <c r="AD57" s="182"/>
      <c r="AE57" s="1"/>
      <c r="AF57" s="19"/>
      <c r="AG57" s="1"/>
      <c r="AH57" s="1"/>
      <c r="AI57" s="1"/>
      <c r="AJ57" s="19"/>
      <c r="AK57" s="1"/>
      <c r="AL57" s="1"/>
      <c r="AM57" s="1"/>
      <c r="AN57" s="19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208"/>
      <c r="BO57" s="184"/>
      <c r="BP57" s="185"/>
      <c r="BQ57" s="209"/>
      <c r="BR57" s="186"/>
      <c r="BS57" s="187"/>
      <c r="BT57" s="186"/>
      <c r="BU57" s="186"/>
      <c r="BV57" s="186"/>
      <c r="BW57" s="186"/>
      <c r="BX57" s="188"/>
      <c r="BY57" s="188"/>
      <c r="BZ57" s="183"/>
      <c r="CA57" s="186"/>
      <c r="CB57" s="183"/>
      <c r="CC57" s="1"/>
      <c r="CD57" s="1"/>
      <c r="CE57" s="1"/>
      <c r="CF57" s="1"/>
      <c r="CG57" s="1"/>
      <c r="CH57" s="1"/>
      <c r="CI57" s="1"/>
    </row>
    <row r="58" ht="21.0" hidden="1" customHeight="1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11"/>
      <c r="R58" s="1"/>
      <c r="S58" s="1"/>
      <c r="T58" s="1"/>
      <c r="U58" s="1"/>
      <c r="V58" s="1"/>
      <c r="W58" s="1"/>
      <c r="X58" s="182"/>
      <c r="Y58" s="182"/>
      <c r="Z58" s="182"/>
      <c r="AA58" s="182"/>
      <c r="AB58" s="210"/>
      <c r="AC58" s="182"/>
      <c r="AD58" s="182"/>
      <c r="AE58" s="1"/>
      <c r="AF58" s="19"/>
      <c r="AG58" s="1"/>
      <c r="AH58" s="1"/>
      <c r="AI58" s="1"/>
      <c r="AJ58" s="19"/>
      <c r="AK58" s="1"/>
      <c r="AL58" s="1"/>
      <c r="AM58" s="1"/>
      <c r="AN58" s="19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20"/>
      <c r="BO58" s="21"/>
      <c r="BP58" s="212"/>
      <c r="BQ58" s="23"/>
      <c r="BR58" s="24"/>
      <c r="BS58" s="25"/>
      <c r="BT58" s="24"/>
      <c r="BU58" s="24"/>
      <c r="BV58" s="24"/>
      <c r="BW58" s="24"/>
      <c r="BX58" s="26"/>
      <c r="BY58" s="26"/>
      <c r="BZ58" s="28"/>
      <c r="CA58" s="24"/>
      <c r="CB58" s="28"/>
      <c r="CC58" s="1"/>
      <c r="CD58" s="1"/>
      <c r="CE58" s="1"/>
      <c r="CF58" s="1"/>
      <c r="CG58" s="1"/>
      <c r="CH58" s="1"/>
      <c r="CI58" s="1"/>
    </row>
    <row r="59" ht="21.0" hidden="1" customHeight="1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11"/>
      <c r="R59" s="1"/>
      <c r="S59" s="1"/>
      <c r="T59" s="1"/>
      <c r="U59" s="1"/>
      <c r="V59" s="1"/>
      <c r="W59" s="1"/>
      <c r="X59" s="182"/>
      <c r="Y59" s="182"/>
      <c r="Z59" s="182"/>
      <c r="AA59" s="182"/>
      <c r="AB59" s="210"/>
      <c r="AC59" s="182"/>
      <c r="AD59" s="182"/>
      <c r="AE59" s="1"/>
      <c r="AF59" s="19"/>
      <c r="AG59" s="1"/>
      <c r="AH59" s="1"/>
      <c r="AI59" s="1"/>
      <c r="AJ59" s="19"/>
      <c r="AK59" s="1"/>
      <c r="AL59" s="1"/>
      <c r="AM59" s="1"/>
      <c r="AN59" s="19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39"/>
      <c r="BO59" s="40"/>
      <c r="BP59" s="22"/>
      <c r="BQ59" s="41"/>
      <c r="BR59" s="24"/>
      <c r="BS59" s="42"/>
      <c r="BT59" s="43"/>
      <c r="BU59" s="43"/>
      <c r="BV59" s="43"/>
      <c r="BW59" s="24"/>
      <c r="BX59" s="44"/>
      <c r="BY59" s="44"/>
      <c r="BZ59" s="27"/>
      <c r="CA59" s="43"/>
      <c r="CB59" s="27"/>
      <c r="CC59" s="1"/>
      <c r="CD59" s="1"/>
      <c r="CE59" s="1"/>
      <c r="CF59" s="1"/>
      <c r="CG59" s="1"/>
      <c r="CH59" s="1"/>
      <c r="CI59" s="1"/>
    </row>
    <row r="60" ht="21.0" hidden="1" customHeight="1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11"/>
      <c r="R60" s="1"/>
      <c r="S60" s="1"/>
      <c r="T60" s="1"/>
      <c r="U60" s="1"/>
      <c r="V60" s="1"/>
      <c r="W60" s="1"/>
      <c r="X60" s="1"/>
      <c r="Y60" s="1"/>
      <c r="Z60" s="1"/>
      <c r="AA60" s="1"/>
      <c r="AB60" s="19"/>
      <c r="AC60" s="1"/>
      <c r="AD60" s="1"/>
      <c r="AE60" s="1"/>
      <c r="AF60" s="19"/>
      <c r="AG60" s="1"/>
      <c r="AH60" s="1"/>
      <c r="AI60" s="1"/>
      <c r="AJ60" s="19"/>
      <c r="AK60" s="1"/>
      <c r="AL60" s="1"/>
      <c r="AM60" s="1"/>
      <c r="AN60" s="19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40"/>
      <c r="BO60" s="40"/>
      <c r="BP60" s="22"/>
      <c r="BQ60" s="119"/>
      <c r="BR60" s="24"/>
      <c r="BS60" s="42"/>
      <c r="BT60" s="43"/>
      <c r="BU60" s="43"/>
      <c r="BV60" s="43"/>
      <c r="BW60" s="24"/>
      <c r="BX60" s="44"/>
      <c r="BY60" s="44"/>
      <c r="BZ60" s="27"/>
      <c r="CA60" s="24"/>
      <c r="CB60" s="28"/>
      <c r="CC60" s="1"/>
      <c r="CD60" s="1"/>
      <c r="CE60" s="1"/>
      <c r="CF60" s="1"/>
      <c r="CG60" s="1"/>
      <c r="CH60" s="1"/>
      <c r="CI60" s="1"/>
    </row>
    <row r="61" ht="21.0" hidden="1" customHeight="1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11"/>
      <c r="R61" s="1"/>
      <c r="S61" s="1"/>
      <c r="T61" s="1"/>
      <c r="U61" s="1"/>
      <c r="V61" s="1"/>
      <c r="W61" s="1"/>
      <c r="X61" s="1"/>
      <c r="Y61" s="1"/>
      <c r="Z61" s="1"/>
      <c r="AA61" s="1"/>
      <c r="AB61" s="19"/>
      <c r="AC61" s="1"/>
      <c r="AD61" s="1"/>
      <c r="AE61" s="1"/>
      <c r="AF61" s="19"/>
      <c r="AG61" s="1"/>
      <c r="AH61" s="1"/>
      <c r="AI61" s="1"/>
      <c r="AJ61" s="19"/>
      <c r="AK61" s="1"/>
      <c r="AL61" s="1"/>
      <c r="AM61" s="1"/>
      <c r="AN61" s="19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40"/>
      <c r="BO61" s="40"/>
      <c r="BP61" s="22"/>
      <c r="BQ61" s="119"/>
      <c r="BR61" s="24"/>
      <c r="BS61" s="42"/>
      <c r="BT61" s="43"/>
      <c r="BU61" s="43"/>
      <c r="BV61" s="43"/>
      <c r="BW61" s="24"/>
      <c r="BX61" s="44"/>
      <c r="BY61" s="44"/>
      <c r="BZ61" s="27"/>
      <c r="CA61" s="43"/>
      <c r="CB61" s="27"/>
      <c r="CC61" s="1"/>
      <c r="CD61" s="1"/>
      <c r="CE61" s="1"/>
      <c r="CF61" s="1"/>
      <c r="CG61" s="1"/>
      <c r="CH61" s="1"/>
      <c r="CI61" s="1"/>
    </row>
    <row r="62" ht="21.0" hidden="1" customHeight="1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11"/>
      <c r="R62" s="1"/>
      <c r="S62" s="1"/>
      <c r="T62" s="1"/>
      <c r="U62" s="1"/>
      <c r="V62" s="1"/>
      <c r="W62" s="1"/>
      <c r="X62" s="1"/>
      <c r="Y62" s="1"/>
      <c r="Z62" s="1"/>
      <c r="AA62" s="1"/>
      <c r="AB62" s="19"/>
      <c r="AC62" s="1"/>
      <c r="AD62" s="1"/>
      <c r="AE62" s="1"/>
      <c r="AF62" s="19"/>
      <c r="AG62" s="1"/>
      <c r="AH62" s="1"/>
      <c r="AI62" s="1"/>
      <c r="AJ62" s="19"/>
      <c r="AK62" s="1"/>
      <c r="AL62" s="1"/>
      <c r="AM62" s="1"/>
      <c r="AN62" s="19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40"/>
      <c r="BO62" s="40"/>
      <c r="BP62" s="22"/>
      <c r="BQ62" s="119"/>
      <c r="BR62" s="24"/>
      <c r="BS62" s="42"/>
      <c r="BT62" s="43"/>
      <c r="BU62" s="43"/>
      <c r="BV62" s="43"/>
      <c r="BW62" s="24"/>
      <c r="BX62" s="44"/>
      <c r="BY62" s="44"/>
      <c r="BZ62" s="27"/>
      <c r="CA62" s="43"/>
      <c r="CB62" s="27"/>
      <c r="CC62" s="1"/>
      <c r="CD62" s="1"/>
      <c r="CE62" s="1"/>
      <c r="CF62" s="1"/>
      <c r="CG62" s="1"/>
      <c r="CH62" s="1"/>
      <c r="CI62" s="1"/>
    </row>
    <row r="63" ht="21.0" hidden="1" customHeight="1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11"/>
      <c r="R63" s="1"/>
      <c r="S63" s="1"/>
      <c r="T63" s="1"/>
      <c r="U63" s="1"/>
      <c r="V63" s="1"/>
      <c r="W63" s="1"/>
      <c r="X63" s="1"/>
      <c r="Y63" s="1"/>
      <c r="Z63" s="1"/>
      <c r="AA63" s="1"/>
      <c r="AB63" s="19"/>
      <c r="AC63" s="1"/>
      <c r="AD63" s="1"/>
      <c r="AE63" s="1"/>
      <c r="AF63" s="19"/>
      <c r="AG63" s="1"/>
      <c r="AH63" s="1"/>
      <c r="AI63" s="1"/>
      <c r="AJ63" s="19"/>
      <c r="AK63" s="1"/>
      <c r="AL63" s="1"/>
      <c r="AM63" s="1"/>
      <c r="AN63" s="19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40"/>
      <c r="BO63" s="40"/>
      <c r="BP63" s="22"/>
      <c r="BQ63" s="119"/>
      <c r="BR63" s="24"/>
      <c r="BS63" s="42"/>
      <c r="BT63" s="43"/>
      <c r="BU63" s="43"/>
      <c r="BV63" s="43"/>
      <c r="BW63" s="24"/>
      <c r="BX63" s="44"/>
      <c r="BY63" s="44"/>
      <c r="BZ63" s="27"/>
      <c r="CA63" s="43"/>
      <c r="CB63" s="27"/>
      <c r="CC63" s="1"/>
      <c r="CD63" s="1"/>
      <c r="CE63" s="1"/>
      <c r="CF63" s="1"/>
      <c r="CG63" s="1"/>
      <c r="CH63" s="1"/>
      <c r="CI63" s="1"/>
    </row>
    <row r="64" ht="21.0" hidden="1" customHeight="1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11"/>
      <c r="R64" s="1"/>
      <c r="S64" s="1"/>
      <c r="T64" s="1"/>
      <c r="U64" s="1"/>
      <c r="V64" s="1"/>
      <c r="W64" s="1"/>
      <c r="X64" s="1"/>
      <c r="Y64" s="1"/>
      <c r="Z64" s="1"/>
      <c r="AA64" s="1"/>
      <c r="AB64" s="19"/>
      <c r="AC64" s="1"/>
      <c r="AD64" s="1"/>
      <c r="AE64" s="1"/>
      <c r="AF64" s="19"/>
      <c r="AG64" s="1"/>
      <c r="AH64" s="1"/>
      <c r="AI64" s="1"/>
      <c r="AJ64" s="19"/>
      <c r="AK64" s="1"/>
      <c r="AL64" s="1"/>
      <c r="AM64" s="1"/>
      <c r="AN64" s="19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213"/>
      <c r="BO64" s="40"/>
      <c r="BP64" s="22"/>
      <c r="BQ64" s="119"/>
      <c r="BR64" s="24"/>
      <c r="BS64" s="42"/>
      <c r="BT64" s="43"/>
      <c r="BU64" s="43"/>
      <c r="BV64" s="43"/>
      <c r="BW64" s="24"/>
      <c r="BX64" s="44"/>
      <c r="BY64" s="44"/>
      <c r="BZ64" s="27"/>
      <c r="CA64" s="24"/>
      <c r="CB64" s="28"/>
      <c r="CC64" s="1"/>
      <c r="CD64" s="1"/>
      <c r="CE64" s="1"/>
      <c r="CF64" s="1"/>
      <c r="CG64" s="1"/>
      <c r="CH64" s="1"/>
      <c r="CI64" s="1"/>
    </row>
    <row r="65" ht="21.0" hidden="1" customHeight="1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11"/>
      <c r="R65" s="1"/>
      <c r="S65" s="1"/>
      <c r="T65" s="1"/>
      <c r="U65" s="1"/>
      <c r="V65" s="1"/>
      <c r="W65" s="1"/>
      <c r="X65" s="1"/>
      <c r="Y65" s="1"/>
      <c r="Z65" s="1"/>
      <c r="AA65" s="1"/>
      <c r="AB65" s="19"/>
      <c r="AC65" s="1"/>
      <c r="AD65" s="1"/>
      <c r="AE65" s="1"/>
      <c r="AF65" s="19"/>
      <c r="AG65" s="1"/>
      <c r="AH65" s="1"/>
      <c r="AI65" s="1"/>
      <c r="AJ65" s="19"/>
      <c r="AK65" s="1"/>
      <c r="AL65" s="1"/>
      <c r="AM65" s="1"/>
      <c r="AN65" s="19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213"/>
      <c r="BO65" s="40"/>
      <c r="BP65" s="22"/>
      <c r="BQ65" s="119"/>
      <c r="BR65" s="24"/>
      <c r="BS65" s="42"/>
      <c r="BT65" s="43"/>
      <c r="BU65" s="43"/>
      <c r="BV65" s="43"/>
      <c r="BW65" s="24"/>
      <c r="BX65" s="44"/>
      <c r="BY65" s="44"/>
      <c r="BZ65" s="27"/>
      <c r="CA65" s="43"/>
      <c r="CB65" s="27"/>
      <c r="CC65" s="1"/>
      <c r="CD65" s="1"/>
      <c r="CE65" s="1"/>
      <c r="CF65" s="1"/>
      <c r="CG65" s="1"/>
      <c r="CH65" s="1"/>
      <c r="CI65" s="1"/>
    </row>
    <row r="66" ht="21.0" hidden="1" customHeight="1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11"/>
      <c r="R66" s="1"/>
      <c r="S66" s="1"/>
      <c r="T66" s="1"/>
      <c r="U66" s="1"/>
      <c r="V66" s="1"/>
      <c r="W66" s="1"/>
      <c r="X66" s="1"/>
      <c r="Y66" s="1"/>
      <c r="Z66" s="1"/>
      <c r="AA66" s="1"/>
      <c r="AB66" s="19"/>
      <c r="AC66" s="1"/>
      <c r="AD66" s="1"/>
      <c r="AE66" s="1"/>
      <c r="AF66" s="19"/>
      <c r="AG66" s="1"/>
      <c r="AH66" s="1"/>
      <c r="AI66" s="1"/>
      <c r="AJ66" s="19"/>
      <c r="AK66" s="1"/>
      <c r="AL66" s="1"/>
      <c r="AM66" s="1"/>
      <c r="AN66" s="19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39"/>
      <c r="BO66" s="40"/>
      <c r="BP66" s="22"/>
      <c r="BQ66" s="119"/>
      <c r="BR66" s="24"/>
      <c r="BS66" s="42"/>
      <c r="BT66" s="43"/>
      <c r="BU66" s="43"/>
      <c r="BV66" s="43"/>
      <c r="BW66" s="24"/>
      <c r="BX66" s="44"/>
      <c r="BY66" s="44"/>
      <c r="BZ66" s="27"/>
      <c r="CA66" s="43"/>
      <c r="CB66" s="27"/>
      <c r="CC66" s="1"/>
      <c r="CD66" s="1"/>
      <c r="CE66" s="1"/>
      <c r="CF66" s="1"/>
      <c r="CG66" s="1"/>
      <c r="CH66" s="1"/>
      <c r="CI66" s="1"/>
    </row>
    <row r="67" ht="21.0" hidden="1" customHeight="1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211"/>
      <c r="R67" s="1"/>
      <c r="S67" s="1"/>
      <c r="T67" s="1"/>
      <c r="U67" s="1"/>
      <c r="V67" s="1"/>
      <c r="W67" s="1"/>
      <c r="X67" s="1"/>
      <c r="Y67" s="1"/>
      <c r="Z67" s="1"/>
      <c r="AA67" s="1"/>
      <c r="AB67" s="19"/>
      <c r="AC67" s="1"/>
      <c r="AD67" s="1"/>
      <c r="AE67" s="1"/>
      <c r="AF67" s="19"/>
      <c r="AG67" s="1"/>
      <c r="AH67" s="1"/>
      <c r="AI67" s="1"/>
      <c r="AJ67" s="19"/>
      <c r="AK67" s="1"/>
      <c r="AL67" s="1"/>
      <c r="AM67" s="1"/>
      <c r="AN67" s="19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39"/>
      <c r="BO67" s="40"/>
      <c r="BP67" s="22"/>
      <c r="BQ67" s="119"/>
      <c r="BR67" s="24"/>
      <c r="BS67" s="42"/>
      <c r="BT67" s="43"/>
      <c r="BU67" s="43"/>
      <c r="BV67" s="43"/>
      <c r="BW67" s="24"/>
      <c r="BX67" s="44"/>
      <c r="BY67" s="44"/>
      <c r="BZ67" s="27"/>
      <c r="CA67" s="43"/>
      <c r="CB67" s="27"/>
      <c r="CC67" s="1"/>
      <c r="CD67" s="1"/>
      <c r="CE67" s="1"/>
      <c r="CF67" s="1"/>
      <c r="CG67" s="1"/>
      <c r="CH67" s="1"/>
      <c r="CI67" s="1"/>
    </row>
    <row r="68" ht="21.0" hidden="1" customHeight="1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11"/>
      <c r="R68" s="1"/>
      <c r="S68" s="1"/>
      <c r="T68" s="1"/>
      <c r="U68" s="1"/>
      <c r="V68" s="1"/>
      <c r="W68" s="1"/>
      <c r="X68" s="1"/>
      <c r="Y68" s="1"/>
      <c r="Z68" s="1"/>
      <c r="AA68" s="1"/>
      <c r="AB68" s="19"/>
      <c r="AC68" s="1"/>
      <c r="AD68" s="1"/>
      <c r="AE68" s="1"/>
      <c r="AF68" s="19"/>
      <c r="AG68" s="1"/>
      <c r="AH68" s="1"/>
      <c r="AI68" s="1"/>
      <c r="AJ68" s="19"/>
      <c r="AK68" s="1"/>
      <c r="AL68" s="1"/>
      <c r="AM68" s="1"/>
      <c r="AN68" s="19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40"/>
      <c r="BO68" s="40"/>
      <c r="BP68" s="22"/>
      <c r="BQ68" s="119"/>
      <c r="BR68" s="24"/>
      <c r="BS68" s="42"/>
      <c r="BT68" s="43"/>
      <c r="BU68" s="43"/>
      <c r="BV68" s="43"/>
      <c r="BW68" s="24"/>
      <c r="BX68" s="44"/>
      <c r="BY68" s="44"/>
      <c r="BZ68" s="27"/>
      <c r="CA68" s="24"/>
      <c r="CB68" s="28"/>
      <c r="CC68" s="1"/>
      <c r="CD68" s="1"/>
      <c r="CE68" s="1"/>
      <c r="CF68" s="1"/>
      <c r="CG68" s="1"/>
      <c r="CH68" s="1"/>
      <c r="CI68" s="1"/>
    </row>
    <row r="69" ht="21.0" hidden="1" customHeight="1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11"/>
      <c r="R69" s="1"/>
      <c r="S69" s="1"/>
      <c r="T69" s="1"/>
      <c r="U69" s="1"/>
      <c r="V69" s="1"/>
      <c r="W69" s="1"/>
      <c r="X69" s="1"/>
      <c r="Y69" s="1"/>
      <c r="Z69" s="1"/>
      <c r="AA69" s="1"/>
      <c r="AB69" s="19"/>
      <c r="AC69" s="1"/>
      <c r="AD69" s="1"/>
      <c r="AE69" s="1"/>
      <c r="AF69" s="19"/>
      <c r="AG69" s="1"/>
      <c r="AH69" s="1"/>
      <c r="AI69" s="1"/>
      <c r="AJ69" s="19"/>
      <c r="AK69" s="1"/>
      <c r="AL69" s="1"/>
      <c r="AM69" s="1"/>
      <c r="AN69" s="19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40"/>
      <c r="BO69" s="40"/>
      <c r="BP69" s="22"/>
      <c r="BQ69" s="119"/>
      <c r="BR69" s="24"/>
      <c r="BS69" s="42"/>
      <c r="BT69" s="43"/>
      <c r="BU69" s="43"/>
      <c r="BV69" s="43"/>
      <c r="BW69" s="24"/>
      <c r="BX69" s="44"/>
      <c r="BY69" s="44"/>
      <c r="BZ69" s="27"/>
      <c r="CA69" s="43"/>
      <c r="CB69" s="27"/>
      <c r="CC69" s="1"/>
      <c r="CD69" s="1"/>
      <c r="CE69" s="1"/>
      <c r="CF69" s="1"/>
      <c r="CG69" s="1"/>
      <c r="CH69" s="1"/>
      <c r="CI69" s="1"/>
    </row>
    <row r="70" ht="21.0" hidden="1" customHeight="1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11"/>
      <c r="R70" s="1"/>
      <c r="S70" s="1"/>
      <c r="T70" s="1"/>
      <c r="U70" s="1"/>
      <c r="V70" s="1"/>
      <c r="W70" s="1"/>
      <c r="X70" s="1"/>
      <c r="Y70" s="1"/>
      <c r="Z70" s="1"/>
      <c r="AA70" s="1"/>
      <c r="AB70" s="19"/>
      <c r="AC70" s="1"/>
      <c r="AD70" s="1"/>
      <c r="AE70" s="1"/>
      <c r="AF70" s="19"/>
      <c r="AG70" s="1"/>
      <c r="AH70" s="1"/>
      <c r="AI70" s="1"/>
      <c r="AJ70" s="19"/>
      <c r="AK70" s="1"/>
      <c r="AL70" s="1"/>
      <c r="AM70" s="1"/>
      <c r="AN70" s="19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40"/>
      <c r="BO70" s="40"/>
      <c r="BP70" s="22"/>
      <c r="BQ70" s="119"/>
      <c r="BR70" s="24"/>
      <c r="BS70" s="42"/>
      <c r="BT70" s="43"/>
      <c r="BU70" s="43"/>
      <c r="BV70" s="43"/>
      <c r="BW70" s="24"/>
      <c r="BX70" s="44"/>
      <c r="BY70" s="44"/>
      <c r="BZ70" s="27"/>
      <c r="CA70" s="43"/>
      <c r="CB70" s="27"/>
      <c r="CC70" s="1"/>
      <c r="CD70" s="1"/>
      <c r="CE70" s="1"/>
      <c r="CF70" s="1"/>
      <c r="CG70" s="1"/>
      <c r="CH70" s="1"/>
      <c r="CI70" s="1"/>
    </row>
    <row r="71" ht="21.0" hidden="1" customHeight="1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11"/>
      <c r="R71" s="1"/>
      <c r="S71" s="1"/>
      <c r="T71" s="1"/>
      <c r="U71" s="1"/>
      <c r="V71" s="1"/>
      <c r="W71" s="1"/>
      <c r="X71" s="1"/>
      <c r="Y71" s="1"/>
      <c r="Z71" s="1"/>
      <c r="AA71" s="1"/>
      <c r="AB71" s="19"/>
      <c r="AC71" s="1"/>
      <c r="AD71" s="1"/>
      <c r="AE71" s="1"/>
      <c r="AF71" s="19"/>
      <c r="AG71" s="1"/>
      <c r="AH71" s="1"/>
      <c r="AI71" s="1"/>
      <c r="AJ71" s="19"/>
      <c r="AK71" s="1"/>
      <c r="AL71" s="1"/>
      <c r="AM71" s="1"/>
      <c r="AN71" s="19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40"/>
      <c r="BO71" s="40"/>
      <c r="BP71" s="22"/>
      <c r="BQ71" s="41"/>
      <c r="BR71" s="24"/>
      <c r="BS71" s="42"/>
      <c r="BT71" s="43"/>
      <c r="BU71" s="43"/>
      <c r="BV71" s="43"/>
      <c r="BW71" s="24"/>
      <c r="BX71" s="44"/>
      <c r="BY71" s="44"/>
      <c r="BZ71" s="151"/>
      <c r="CA71" s="43"/>
      <c r="CB71" s="27"/>
      <c r="CC71" s="1"/>
      <c r="CD71" s="1"/>
      <c r="CE71" s="1"/>
      <c r="CF71" s="1"/>
      <c r="CG71" s="1"/>
      <c r="CH71" s="1"/>
      <c r="CI71" s="1"/>
    </row>
    <row r="72" ht="21.0" hidden="1" customHeight="1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11"/>
      <c r="R72" s="1"/>
      <c r="S72" s="1"/>
      <c r="T72" s="1"/>
      <c r="U72" s="1"/>
      <c r="V72" s="1"/>
      <c r="W72" s="1"/>
      <c r="X72" s="1"/>
      <c r="Y72" s="1"/>
      <c r="Z72" s="1"/>
      <c r="AA72" s="1"/>
      <c r="AB72" s="19"/>
      <c r="AC72" s="1"/>
      <c r="AD72" s="1"/>
      <c r="AE72" s="1"/>
      <c r="AF72" s="19"/>
      <c r="AG72" s="1"/>
      <c r="AH72" s="1"/>
      <c r="AI72" s="1"/>
      <c r="AJ72" s="19"/>
      <c r="AK72" s="1"/>
      <c r="AL72" s="1"/>
      <c r="AM72" s="1"/>
      <c r="AN72" s="19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40"/>
      <c r="BO72" s="40"/>
      <c r="BP72" s="22"/>
      <c r="BQ72" s="41"/>
      <c r="BR72" s="24"/>
      <c r="BS72" s="42"/>
      <c r="BT72" s="43"/>
      <c r="BU72" s="43"/>
      <c r="BV72" s="43"/>
      <c r="BW72" s="24"/>
      <c r="BX72" s="44"/>
      <c r="BY72" s="44"/>
      <c r="BZ72" s="151"/>
      <c r="CA72" s="43"/>
      <c r="CB72" s="27"/>
      <c r="CC72" s="1"/>
      <c r="CD72" s="1"/>
      <c r="CE72" s="1"/>
      <c r="CF72" s="1"/>
      <c r="CG72" s="1"/>
      <c r="CH72" s="1"/>
      <c r="CI72" s="1"/>
    </row>
    <row r="73" ht="21.0" hidden="1" customHeight="1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11"/>
      <c r="R73" s="1"/>
      <c r="S73" s="1"/>
      <c r="T73" s="1"/>
      <c r="U73" s="1"/>
      <c r="V73" s="1"/>
      <c r="W73" s="1"/>
      <c r="X73" s="1"/>
      <c r="Y73" s="1"/>
      <c r="Z73" s="1"/>
      <c r="AA73" s="1"/>
      <c r="AB73" s="19"/>
      <c r="AC73" s="1"/>
      <c r="AD73" s="1"/>
      <c r="AE73" s="1"/>
      <c r="AF73" s="19"/>
      <c r="AG73" s="1"/>
      <c r="AH73" s="1"/>
      <c r="AI73" s="1"/>
      <c r="AJ73" s="19"/>
      <c r="AK73" s="1"/>
      <c r="AL73" s="1"/>
      <c r="AM73" s="1"/>
      <c r="AN73" s="19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40"/>
      <c r="BO73" s="40"/>
      <c r="BP73" s="22"/>
      <c r="BQ73" s="41"/>
      <c r="BR73" s="24"/>
      <c r="BS73" s="42"/>
      <c r="BT73" s="43"/>
      <c r="BU73" s="43"/>
      <c r="BV73" s="43"/>
      <c r="BW73" s="24"/>
      <c r="BX73" s="44"/>
      <c r="BY73" s="44"/>
      <c r="BZ73" s="27"/>
      <c r="CA73" s="43"/>
      <c r="CB73" s="27"/>
      <c r="CC73" s="1"/>
      <c r="CD73" s="1"/>
      <c r="CE73" s="1"/>
      <c r="CF73" s="1"/>
      <c r="CG73" s="1"/>
      <c r="CH73" s="1"/>
      <c r="CI73" s="1"/>
    </row>
    <row r="74" ht="21.0" hidden="1" customHeight="1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211"/>
      <c r="R74" s="1"/>
      <c r="S74" s="1"/>
      <c r="T74" s="1"/>
      <c r="U74" s="1"/>
      <c r="V74" s="1"/>
      <c r="W74" s="1"/>
      <c r="X74" s="1"/>
      <c r="Y74" s="1"/>
      <c r="Z74" s="1"/>
      <c r="AA74" s="1"/>
      <c r="AB74" s="19"/>
      <c r="AC74" s="1"/>
      <c r="AD74" s="1"/>
      <c r="AE74" s="1"/>
      <c r="AF74" s="19"/>
      <c r="AG74" s="1"/>
      <c r="AH74" s="1"/>
      <c r="AI74" s="1"/>
      <c r="AJ74" s="19"/>
      <c r="AK74" s="1"/>
      <c r="AL74" s="1"/>
      <c r="AM74" s="1"/>
      <c r="AN74" s="19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39"/>
      <c r="BO74" s="40"/>
      <c r="BP74" s="22"/>
      <c r="BQ74" s="41"/>
      <c r="BR74" s="214"/>
      <c r="BS74" s="42"/>
      <c r="BT74" s="43"/>
      <c r="BU74" s="43"/>
      <c r="BV74" s="43"/>
      <c r="BW74" s="43"/>
      <c r="BX74" s="44"/>
      <c r="BY74" s="44"/>
      <c r="BZ74" s="27"/>
      <c r="CA74" s="43"/>
      <c r="CB74" s="27"/>
      <c r="CC74" s="1"/>
      <c r="CD74" s="1"/>
      <c r="CE74" s="1"/>
      <c r="CF74" s="1"/>
      <c r="CG74" s="1"/>
      <c r="CH74" s="1"/>
      <c r="CI74" s="1"/>
    </row>
    <row r="75" ht="21.0" hidden="1" customHeight="1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211"/>
      <c r="R75" s="1"/>
      <c r="S75" s="1"/>
      <c r="T75" s="1"/>
      <c r="U75" s="1"/>
      <c r="V75" s="1"/>
      <c r="W75" s="1"/>
      <c r="X75" s="1"/>
      <c r="Y75" s="1"/>
      <c r="Z75" s="1"/>
      <c r="AA75" s="1"/>
      <c r="AB75" s="19"/>
      <c r="AC75" s="1"/>
      <c r="AD75" s="1"/>
      <c r="AE75" s="1"/>
      <c r="AF75" s="19"/>
      <c r="AG75" s="1"/>
      <c r="AH75" s="1"/>
      <c r="AI75" s="1"/>
      <c r="AJ75" s="19"/>
      <c r="AK75" s="1"/>
      <c r="AL75" s="1"/>
      <c r="AM75" s="1"/>
      <c r="AN75" s="19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39"/>
      <c r="BO75" s="40"/>
      <c r="BP75" s="22"/>
      <c r="BQ75" s="41"/>
      <c r="BR75" s="214"/>
      <c r="BS75" s="42"/>
      <c r="BT75" s="43"/>
      <c r="BU75" s="43"/>
      <c r="BV75" s="43"/>
      <c r="BW75" s="43"/>
      <c r="BX75" s="44"/>
      <c r="BY75" s="44"/>
      <c r="BZ75" s="27"/>
      <c r="CA75" s="43"/>
      <c r="CB75" s="27"/>
      <c r="CC75" s="1"/>
      <c r="CD75" s="1"/>
      <c r="CE75" s="1"/>
      <c r="CF75" s="1"/>
      <c r="CG75" s="1"/>
      <c r="CH75" s="1"/>
      <c r="CI75" s="1"/>
    </row>
    <row r="76" ht="21.0" hidden="1" customHeight="1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211"/>
      <c r="R76" s="1"/>
      <c r="S76" s="1"/>
      <c r="T76" s="1"/>
      <c r="U76" s="1"/>
      <c r="V76" s="1"/>
      <c r="W76" s="1"/>
      <c r="X76" s="1"/>
      <c r="Y76" s="1"/>
      <c r="Z76" s="1"/>
      <c r="AA76" s="1"/>
      <c r="AB76" s="19"/>
      <c r="AC76" s="1"/>
      <c r="AD76" s="1"/>
      <c r="AE76" s="1"/>
      <c r="AF76" s="19"/>
      <c r="AG76" s="1"/>
      <c r="AH76" s="1"/>
      <c r="AI76" s="1"/>
      <c r="AJ76" s="19"/>
      <c r="AK76" s="1"/>
      <c r="AL76" s="1"/>
      <c r="AM76" s="1"/>
      <c r="AN76" s="19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39"/>
      <c r="BO76" s="40"/>
      <c r="BP76" s="22"/>
      <c r="BQ76" s="41"/>
      <c r="BR76" s="214"/>
      <c r="BS76" s="42"/>
      <c r="BT76" s="43"/>
      <c r="BU76" s="43"/>
      <c r="BV76" s="43"/>
      <c r="BW76" s="43"/>
      <c r="BX76" s="44"/>
      <c r="BY76" s="44"/>
      <c r="BZ76" s="27"/>
      <c r="CA76" s="43"/>
      <c r="CB76" s="27"/>
      <c r="CC76" s="1"/>
      <c r="CD76" s="1"/>
      <c r="CE76" s="1"/>
      <c r="CF76" s="1"/>
      <c r="CG76" s="1"/>
      <c r="CH76" s="1"/>
      <c r="CI76" s="1"/>
    </row>
    <row r="77" ht="21.0" hidden="1" customHeight="1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11"/>
      <c r="R77" s="1"/>
      <c r="S77" s="1"/>
      <c r="T77" s="1"/>
      <c r="U77" s="1"/>
      <c r="V77" s="1"/>
      <c r="W77" s="1"/>
      <c r="X77" s="1"/>
      <c r="Y77" s="1"/>
      <c r="Z77" s="1"/>
      <c r="AA77" s="1"/>
      <c r="AB77" s="19"/>
      <c r="AC77" s="1"/>
      <c r="AD77" s="1"/>
      <c r="AE77" s="1"/>
      <c r="AF77" s="19"/>
      <c r="AG77" s="1"/>
      <c r="AH77" s="1"/>
      <c r="AI77" s="1"/>
      <c r="AJ77" s="19"/>
      <c r="AK77" s="1"/>
      <c r="AL77" s="1"/>
      <c r="AM77" s="1"/>
      <c r="AN77" s="19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39"/>
      <c r="BO77" s="40"/>
      <c r="BP77" s="22"/>
      <c r="BQ77" s="41"/>
      <c r="BR77" s="214"/>
      <c r="BS77" s="42"/>
      <c r="BT77" s="43"/>
      <c r="BU77" s="43"/>
      <c r="BV77" s="43"/>
      <c r="BW77" s="43"/>
      <c r="BX77" s="44"/>
      <c r="BY77" s="44"/>
      <c r="BZ77" s="27"/>
      <c r="CA77" s="43"/>
      <c r="CB77" s="27"/>
      <c r="CC77" s="1"/>
      <c r="CD77" s="1"/>
      <c r="CE77" s="1"/>
      <c r="CF77" s="1"/>
      <c r="CG77" s="1"/>
      <c r="CH77" s="1"/>
      <c r="CI77" s="1"/>
    </row>
    <row r="78" ht="21.0" hidden="1" customHeight="1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211"/>
      <c r="R78" s="1"/>
      <c r="S78" s="1"/>
      <c r="T78" s="1"/>
      <c r="U78" s="1"/>
      <c r="V78" s="1"/>
      <c r="W78" s="1"/>
      <c r="X78" s="1"/>
      <c r="Y78" s="1"/>
      <c r="Z78" s="1"/>
      <c r="AA78" s="1"/>
      <c r="AB78" s="19"/>
      <c r="AC78" s="1"/>
      <c r="AD78" s="1"/>
      <c r="AE78" s="1"/>
      <c r="AF78" s="19"/>
      <c r="AG78" s="1"/>
      <c r="AH78" s="1"/>
      <c r="AI78" s="1"/>
      <c r="AJ78" s="19"/>
      <c r="AK78" s="1"/>
      <c r="AL78" s="1"/>
      <c r="AM78" s="1"/>
      <c r="AN78" s="19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39"/>
      <c r="BO78" s="40"/>
      <c r="BP78" s="22"/>
      <c r="BQ78" s="41"/>
      <c r="BR78" s="214"/>
      <c r="BS78" s="42"/>
      <c r="BT78" s="43"/>
      <c r="BU78" s="43"/>
      <c r="BV78" s="43"/>
      <c r="BW78" s="43"/>
      <c r="BX78" s="44"/>
      <c r="BY78" s="44"/>
      <c r="BZ78" s="27"/>
      <c r="CA78" s="43"/>
      <c r="CB78" s="27"/>
      <c r="CC78" s="1"/>
      <c r="CD78" s="1"/>
      <c r="CE78" s="1"/>
      <c r="CF78" s="1"/>
      <c r="CG78" s="1"/>
      <c r="CH78" s="1"/>
      <c r="CI78" s="1"/>
    </row>
    <row r="79" ht="21.0" hidden="1" customHeight="1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211"/>
      <c r="R79" s="1"/>
      <c r="S79" s="1"/>
      <c r="T79" s="1"/>
      <c r="U79" s="1"/>
      <c r="V79" s="1"/>
      <c r="W79" s="1"/>
      <c r="X79" s="1"/>
      <c r="Y79" s="1"/>
      <c r="Z79" s="1"/>
      <c r="AA79" s="1"/>
      <c r="AB79" s="19"/>
      <c r="AC79" s="1"/>
      <c r="AD79" s="1"/>
      <c r="AE79" s="1"/>
      <c r="AF79" s="19"/>
      <c r="AG79" s="1"/>
      <c r="AH79" s="1"/>
      <c r="AI79" s="1"/>
      <c r="AJ79" s="19"/>
      <c r="AK79" s="1"/>
      <c r="AL79" s="1"/>
      <c r="AM79" s="1"/>
      <c r="AN79" s="19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39"/>
      <c r="BO79" s="40"/>
      <c r="BP79" s="22"/>
      <c r="BQ79" s="41"/>
      <c r="BR79" s="214"/>
      <c r="BS79" s="42"/>
      <c r="BT79" s="43"/>
      <c r="BU79" s="43"/>
      <c r="BV79" s="43"/>
      <c r="BW79" s="43"/>
      <c r="BX79" s="44"/>
      <c r="BY79" s="44"/>
      <c r="BZ79" s="27"/>
      <c r="CA79" s="43"/>
      <c r="CB79" s="27"/>
      <c r="CC79" s="1"/>
      <c r="CD79" s="1"/>
      <c r="CE79" s="1"/>
      <c r="CF79" s="1"/>
      <c r="CG79" s="1"/>
      <c r="CH79" s="1"/>
      <c r="CI79" s="1"/>
    </row>
    <row r="80" ht="21.0" hidden="1" customHeight="1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211"/>
      <c r="R80" s="1"/>
      <c r="S80" s="1"/>
      <c r="T80" s="1"/>
      <c r="U80" s="1"/>
      <c r="V80" s="1"/>
      <c r="W80" s="1"/>
      <c r="X80" s="1"/>
      <c r="Y80" s="1"/>
      <c r="Z80" s="1"/>
      <c r="AA80" s="1"/>
      <c r="AB80" s="19"/>
      <c r="AC80" s="1"/>
      <c r="AD80" s="1"/>
      <c r="AE80" s="1"/>
      <c r="AF80" s="19"/>
      <c r="AG80" s="1"/>
      <c r="AH80" s="1"/>
      <c r="AI80" s="1"/>
      <c r="AJ80" s="19"/>
      <c r="AK80" s="1"/>
      <c r="AL80" s="1"/>
      <c r="AM80" s="1"/>
      <c r="AN80" s="19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39"/>
      <c r="BO80" s="40"/>
      <c r="BP80" s="22"/>
      <c r="BQ80" s="39"/>
      <c r="BR80" s="214"/>
      <c r="BS80" s="42"/>
      <c r="BT80" s="43"/>
      <c r="BU80" s="43"/>
      <c r="BV80" s="43"/>
      <c r="BW80" s="43"/>
      <c r="BX80" s="44"/>
      <c r="BY80" s="44"/>
      <c r="BZ80" s="27"/>
      <c r="CA80" s="43"/>
      <c r="CB80" s="27"/>
      <c r="CC80" s="1"/>
      <c r="CD80" s="1"/>
      <c r="CE80" s="1"/>
      <c r="CF80" s="1"/>
      <c r="CG80" s="1"/>
      <c r="CH80" s="1"/>
      <c r="CI80" s="1"/>
    </row>
    <row r="81" ht="21.0" hidden="1" customHeight="1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11"/>
      <c r="R81" s="1"/>
      <c r="S81" s="1"/>
      <c r="T81" s="1"/>
      <c r="U81" s="1"/>
      <c r="V81" s="1"/>
      <c r="W81" s="1"/>
      <c r="X81" s="1"/>
      <c r="Y81" s="1"/>
      <c r="Z81" s="1"/>
      <c r="AA81" s="1"/>
      <c r="AB81" s="19"/>
      <c r="AC81" s="1"/>
      <c r="AD81" s="1"/>
      <c r="AE81" s="1"/>
      <c r="AF81" s="19"/>
      <c r="AG81" s="1"/>
      <c r="AH81" s="1"/>
      <c r="AI81" s="1"/>
      <c r="AJ81" s="19"/>
      <c r="AK81" s="1"/>
      <c r="AL81" s="1"/>
      <c r="AM81" s="1"/>
      <c r="AN81" s="19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39"/>
      <c r="BO81" s="40"/>
      <c r="BP81" s="22"/>
      <c r="BQ81" s="23"/>
      <c r="BR81" s="214"/>
      <c r="BS81" s="42"/>
      <c r="BT81" s="43"/>
      <c r="BU81" s="43"/>
      <c r="BV81" s="43"/>
      <c r="BW81" s="43"/>
      <c r="BX81" s="44"/>
      <c r="BY81" s="44"/>
      <c r="BZ81" s="27"/>
      <c r="CA81" s="43"/>
      <c r="CB81" s="27"/>
      <c r="CC81" s="1"/>
      <c r="CD81" s="1"/>
      <c r="CE81" s="1"/>
      <c r="CF81" s="1"/>
      <c r="CG81" s="1"/>
      <c r="CH81" s="1"/>
      <c r="CI81" s="1"/>
    </row>
    <row r="82" ht="21.0" hidden="1" customHeight="1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11"/>
      <c r="R82" s="1"/>
      <c r="S82" s="1"/>
      <c r="T82" s="1"/>
      <c r="U82" s="1"/>
      <c r="V82" s="1"/>
      <c r="W82" s="1"/>
      <c r="X82" s="1"/>
      <c r="Y82" s="1"/>
      <c r="Z82" s="1"/>
      <c r="AA82" s="1"/>
      <c r="AB82" s="19"/>
      <c r="AC82" s="1"/>
      <c r="AD82" s="1"/>
      <c r="AE82" s="1"/>
      <c r="AF82" s="19"/>
      <c r="AG82" s="1"/>
      <c r="AH82" s="1"/>
      <c r="AI82" s="1"/>
      <c r="AJ82" s="19"/>
      <c r="AK82" s="1"/>
      <c r="AL82" s="1"/>
      <c r="AM82" s="1"/>
      <c r="AN82" s="19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20"/>
      <c r="BO82" s="40"/>
      <c r="BP82" s="22"/>
      <c r="BQ82" s="23"/>
      <c r="BR82" s="24"/>
      <c r="BS82" s="42"/>
      <c r="BT82" s="43"/>
      <c r="BU82" s="24"/>
      <c r="BV82" s="24"/>
      <c r="BW82" s="24"/>
      <c r="BX82" s="26"/>
      <c r="BY82" s="26"/>
      <c r="BZ82" s="27"/>
      <c r="CA82" s="24"/>
      <c r="CB82" s="28"/>
      <c r="CC82" s="1"/>
      <c r="CD82" s="1"/>
      <c r="CE82" s="1"/>
      <c r="CF82" s="1"/>
      <c r="CG82" s="1"/>
      <c r="CH82" s="1"/>
      <c r="CI82" s="1"/>
    </row>
    <row r="83" ht="21.0" hidden="1" customHeight="1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211"/>
      <c r="R83" s="1"/>
      <c r="S83" s="1"/>
      <c r="T83" s="1"/>
      <c r="U83" s="1"/>
      <c r="V83" s="1"/>
      <c r="W83" s="1"/>
      <c r="X83" s="1"/>
      <c r="Y83" s="1"/>
      <c r="Z83" s="1"/>
      <c r="AA83" s="1"/>
      <c r="AB83" s="19"/>
      <c r="AC83" s="1"/>
      <c r="AD83" s="1"/>
      <c r="AE83" s="1"/>
      <c r="AF83" s="19"/>
      <c r="AG83" s="1"/>
      <c r="AH83" s="1"/>
      <c r="AI83" s="1"/>
      <c r="AJ83" s="19"/>
      <c r="AK83" s="1"/>
      <c r="AL83" s="1"/>
      <c r="AM83" s="1"/>
      <c r="AN83" s="19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39"/>
      <c r="BO83" s="40"/>
      <c r="BP83" s="22"/>
      <c r="BQ83" s="41"/>
      <c r="BR83" s="24"/>
      <c r="BS83" s="42"/>
      <c r="BT83" s="43"/>
      <c r="BU83" s="43"/>
      <c r="BV83" s="43"/>
      <c r="BW83" s="24"/>
      <c r="BX83" s="44"/>
      <c r="BY83" s="44"/>
      <c r="BZ83" s="27"/>
      <c r="CA83" s="24"/>
      <c r="CB83" s="28"/>
      <c r="CC83" s="1"/>
      <c r="CD83" s="1"/>
      <c r="CE83" s="1"/>
      <c r="CF83" s="1"/>
      <c r="CG83" s="1"/>
      <c r="CH83" s="1"/>
      <c r="CI83" s="1"/>
    </row>
    <row r="84" ht="21.0" hidden="1" customHeight="1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211"/>
      <c r="R84" s="1"/>
      <c r="S84" s="1"/>
      <c r="T84" s="1"/>
      <c r="U84" s="1"/>
      <c r="V84" s="1"/>
      <c r="W84" s="1"/>
      <c r="X84" s="1"/>
      <c r="Y84" s="1"/>
      <c r="Z84" s="1"/>
      <c r="AA84" s="1"/>
      <c r="AB84" s="19"/>
      <c r="AC84" s="1"/>
      <c r="AD84" s="1"/>
      <c r="AE84" s="1"/>
      <c r="AF84" s="19"/>
      <c r="AG84" s="1"/>
      <c r="AH84" s="1"/>
      <c r="AI84" s="1"/>
      <c r="AJ84" s="19"/>
      <c r="AK84" s="1"/>
      <c r="AL84" s="1"/>
      <c r="AM84" s="1"/>
      <c r="AN84" s="19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213"/>
      <c r="BO84" s="40"/>
      <c r="BP84" s="22"/>
      <c r="BQ84" s="41"/>
      <c r="BR84" s="24"/>
      <c r="BS84" s="42"/>
      <c r="BT84" s="43"/>
      <c r="BU84" s="43"/>
      <c r="BV84" s="43"/>
      <c r="BW84" s="24"/>
      <c r="BX84" s="44"/>
      <c r="BY84" s="44"/>
      <c r="BZ84" s="27"/>
      <c r="CA84" s="24"/>
      <c r="CB84" s="28"/>
      <c r="CC84" s="1"/>
      <c r="CD84" s="1"/>
      <c r="CE84" s="1"/>
      <c r="CF84" s="1"/>
      <c r="CG84" s="1"/>
      <c r="CH84" s="1"/>
      <c r="CI84" s="1"/>
    </row>
    <row r="85" ht="21.0" hidden="1" customHeight="1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11"/>
      <c r="R85" s="1"/>
      <c r="S85" s="1"/>
      <c r="T85" s="1"/>
      <c r="U85" s="1"/>
      <c r="V85" s="1"/>
      <c r="W85" s="1"/>
      <c r="X85" s="1"/>
      <c r="Y85" s="1"/>
      <c r="Z85" s="1"/>
      <c r="AA85" s="1"/>
      <c r="AB85" s="19"/>
      <c r="AC85" s="1"/>
      <c r="AD85" s="1"/>
      <c r="AE85" s="1"/>
      <c r="AF85" s="19"/>
      <c r="AG85" s="1"/>
      <c r="AH85" s="1"/>
      <c r="AI85" s="1"/>
      <c r="AJ85" s="19"/>
      <c r="AK85" s="1"/>
      <c r="AL85" s="1"/>
      <c r="AM85" s="1"/>
      <c r="AN85" s="19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39"/>
      <c r="BO85" s="40"/>
      <c r="BP85" s="22"/>
      <c r="BQ85" s="41"/>
      <c r="BR85" s="24"/>
      <c r="BS85" s="42"/>
      <c r="BT85" s="43"/>
      <c r="BU85" s="43"/>
      <c r="BV85" s="43"/>
      <c r="BW85" s="24"/>
      <c r="BX85" s="44"/>
      <c r="BY85" s="44"/>
      <c r="BZ85" s="27"/>
      <c r="CA85" s="27"/>
      <c r="CB85" s="215"/>
      <c r="CC85" s="1"/>
      <c r="CD85" s="1"/>
      <c r="CE85" s="1"/>
      <c r="CF85" s="1"/>
      <c r="CG85" s="1"/>
      <c r="CH85" s="1"/>
      <c r="CI85" s="1"/>
    </row>
    <row r="86" ht="21.0" hidden="1" customHeight="1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211"/>
      <c r="R86" s="1"/>
      <c r="S86" s="1"/>
      <c r="T86" s="1"/>
      <c r="U86" s="1"/>
      <c r="V86" s="1"/>
      <c r="W86" s="1"/>
      <c r="X86" s="1"/>
      <c r="Y86" s="1"/>
      <c r="Z86" s="1"/>
      <c r="AA86" s="1"/>
      <c r="AB86" s="19"/>
      <c r="AC86" s="1"/>
      <c r="AD86" s="1"/>
      <c r="AE86" s="1"/>
      <c r="AF86" s="19"/>
      <c r="AG86" s="1"/>
      <c r="AH86" s="1"/>
      <c r="AI86" s="1"/>
      <c r="AJ86" s="19"/>
      <c r="AK86" s="1"/>
      <c r="AL86" s="1"/>
      <c r="AM86" s="1"/>
      <c r="AN86" s="19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39"/>
      <c r="BO86" s="40"/>
      <c r="BP86" s="22"/>
      <c r="BQ86" s="43"/>
      <c r="BR86" s="43"/>
      <c r="BS86" s="214"/>
      <c r="BT86" s="43"/>
      <c r="BU86" s="43"/>
      <c r="BV86" s="43"/>
      <c r="BW86" s="43"/>
      <c r="BX86" s="44"/>
      <c r="BY86" s="44"/>
      <c r="BZ86" s="27"/>
      <c r="CA86" s="43"/>
      <c r="CB86" s="215"/>
      <c r="CC86" s="1"/>
      <c r="CD86" s="1"/>
      <c r="CE86" s="1"/>
      <c r="CF86" s="1"/>
      <c r="CG86" s="1"/>
      <c r="CH86" s="1"/>
      <c r="CI86" s="1"/>
    </row>
    <row r="87" ht="21.0" hidden="1" customHeight="1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211"/>
      <c r="R87" s="1"/>
      <c r="S87" s="1"/>
      <c r="T87" s="1"/>
      <c r="U87" s="1"/>
      <c r="V87" s="1"/>
      <c r="W87" s="1"/>
      <c r="X87" s="1"/>
      <c r="Y87" s="1"/>
      <c r="Z87" s="1"/>
      <c r="AA87" s="1"/>
      <c r="AB87" s="19"/>
      <c r="AC87" s="1"/>
      <c r="AD87" s="1"/>
      <c r="AE87" s="1"/>
      <c r="AF87" s="19"/>
      <c r="AG87" s="1"/>
      <c r="AH87" s="1"/>
      <c r="AI87" s="1"/>
      <c r="AJ87" s="19"/>
      <c r="AK87" s="1"/>
      <c r="AL87" s="1"/>
      <c r="AM87" s="1"/>
      <c r="AN87" s="19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39"/>
      <c r="BO87" s="40"/>
      <c r="BP87" s="22"/>
      <c r="BQ87" s="43"/>
      <c r="BR87" s="43"/>
      <c r="BS87" s="214"/>
      <c r="BT87" s="43"/>
      <c r="BU87" s="43"/>
      <c r="BV87" s="43"/>
      <c r="BW87" s="43"/>
      <c r="BX87" s="44"/>
      <c r="BY87" s="216"/>
      <c r="BZ87" s="27"/>
      <c r="CA87" s="43"/>
      <c r="CB87" s="215"/>
      <c r="CC87" s="1"/>
      <c r="CD87" s="1"/>
      <c r="CE87" s="1"/>
      <c r="CF87" s="1"/>
      <c r="CG87" s="1"/>
      <c r="CH87" s="1"/>
      <c r="CI87" s="1"/>
    </row>
    <row r="88" ht="21.0" hidden="1" customHeight="1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11"/>
      <c r="R88" s="1"/>
      <c r="S88" s="1"/>
      <c r="T88" s="1"/>
      <c r="U88" s="1"/>
      <c r="V88" s="1"/>
      <c r="W88" s="1"/>
      <c r="X88" s="1"/>
      <c r="Y88" s="1"/>
      <c r="Z88" s="1"/>
      <c r="AA88" s="1"/>
      <c r="AB88" s="19"/>
      <c r="AC88" s="1"/>
      <c r="AD88" s="1"/>
      <c r="AE88" s="1"/>
      <c r="AF88" s="19"/>
      <c r="AG88" s="1"/>
      <c r="AH88" s="1"/>
      <c r="AI88" s="1"/>
      <c r="AJ88" s="19"/>
      <c r="AK88" s="1"/>
      <c r="AL88" s="1"/>
      <c r="AM88" s="1"/>
      <c r="AN88" s="19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39"/>
      <c r="BO88" s="40"/>
      <c r="BP88" s="22"/>
      <c r="BQ88" s="43"/>
      <c r="BR88" s="43"/>
      <c r="BS88" s="214"/>
      <c r="BT88" s="43"/>
      <c r="BU88" s="43"/>
      <c r="BV88" s="43"/>
      <c r="BW88" s="43"/>
      <c r="BX88" s="44"/>
      <c r="BY88" s="216"/>
      <c r="BZ88" s="27"/>
      <c r="CA88" s="43"/>
      <c r="CB88" s="215"/>
      <c r="CC88" s="1"/>
      <c r="CD88" s="1"/>
      <c r="CE88" s="1"/>
      <c r="CF88" s="1"/>
      <c r="CG88" s="1"/>
      <c r="CH88" s="1"/>
      <c r="CI88" s="1"/>
    </row>
    <row r="89" ht="21.0" hidden="1" customHeight="1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11"/>
      <c r="R89" s="1"/>
      <c r="S89" s="1"/>
      <c r="T89" s="1"/>
      <c r="U89" s="1"/>
      <c r="V89" s="1"/>
      <c r="W89" s="1"/>
      <c r="X89" s="1"/>
      <c r="Y89" s="1"/>
      <c r="Z89" s="1"/>
      <c r="AA89" s="1"/>
      <c r="AB89" s="19"/>
      <c r="AC89" s="1"/>
      <c r="AD89" s="1"/>
      <c r="AE89" s="1"/>
      <c r="AF89" s="19"/>
      <c r="AG89" s="1"/>
      <c r="AH89" s="1"/>
      <c r="AI89" s="1"/>
      <c r="AJ89" s="19"/>
      <c r="AK89" s="1"/>
      <c r="AL89" s="1"/>
      <c r="AM89" s="1"/>
      <c r="AN89" s="19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39" t="s">
        <v>54</v>
      </c>
      <c r="BO89" s="40" t="s">
        <v>23</v>
      </c>
      <c r="BP89" s="22">
        <v>43073.0</v>
      </c>
      <c r="BQ89" s="41"/>
      <c r="BR89" s="24" t="s">
        <v>55</v>
      </c>
      <c r="BS89" s="42" t="s">
        <v>25</v>
      </c>
      <c r="BT89" s="43">
        <v>21.0</v>
      </c>
      <c r="BU89" s="43">
        <v>70.0</v>
      </c>
      <c r="BV89" s="43">
        <v>12.0</v>
      </c>
      <c r="BW89" s="24">
        <v>24.0</v>
      </c>
      <c r="BX89" s="44">
        <v>300000.01</v>
      </c>
      <c r="BY89" s="44">
        <v>500000.0</v>
      </c>
      <c r="BZ89" s="27">
        <v>0.35</v>
      </c>
      <c r="CA89" s="43" t="s">
        <v>26</v>
      </c>
      <c r="CB89" s="27">
        <v>0.0</v>
      </c>
      <c r="CC89" s="1"/>
      <c r="CD89" s="1"/>
      <c r="CE89" s="1"/>
      <c r="CF89" s="1"/>
      <c r="CG89" s="1"/>
      <c r="CH89" s="1"/>
      <c r="CI89" s="1"/>
    </row>
    <row r="90" ht="21.0" hidden="1" customHeight="1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211"/>
      <c r="R90" s="1"/>
      <c r="S90" s="1"/>
      <c r="T90" s="1"/>
      <c r="U90" s="1"/>
      <c r="V90" s="1"/>
      <c r="W90" s="1"/>
      <c r="X90" s="1"/>
      <c r="Y90" s="1"/>
      <c r="Z90" s="1"/>
      <c r="AA90" s="1"/>
      <c r="AB90" s="19"/>
      <c r="AC90" s="1"/>
      <c r="AD90" s="1"/>
      <c r="AE90" s="1"/>
      <c r="AF90" s="19"/>
      <c r="AG90" s="1"/>
      <c r="AH90" s="1"/>
      <c r="AI90" s="1"/>
      <c r="AJ90" s="19"/>
      <c r="AK90" s="1"/>
      <c r="AL90" s="1"/>
      <c r="AM90" s="1"/>
      <c r="AN90" s="19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39"/>
      <c r="BO90" s="40"/>
      <c r="BP90" s="22"/>
      <c r="BQ90" s="41"/>
      <c r="BR90" s="24"/>
      <c r="BS90" s="42"/>
      <c r="BT90" s="43"/>
      <c r="BU90" s="43"/>
      <c r="BV90" s="43"/>
      <c r="BW90" s="43"/>
      <c r="BX90" s="44"/>
      <c r="BY90" s="44"/>
      <c r="BZ90" s="27"/>
      <c r="CA90" s="43"/>
      <c r="CB90" s="27"/>
      <c r="CC90" s="1"/>
      <c r="CD90" s="1"/>
      <c r="CE90" s="1"/>
      <c r="CF90" s="1"/>
      <c r="CG90" s="1"/>
      <c r="CH90" s="1"/>
      <c r="CI90" s="1"/>
    </row>
    <row r="91" ht="21.0" hidden="1" customHeight="1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211"/>
      <c r="R91" s="1"/>
      <c r="S91" s="1"/>
      <c r="T91" s="1"/>
      <c r="U91" s="1"/>
      <c r="V91" s="1"/>
      <c r="W91" s="1"/>
      <c r="X91" s="1"/>
      <c r="Y91" s="1"/>
      <c r="Z91" s="1"/>
      <c r="AA91" s="1"/>
      <c r="AB91" s="19"/>
      <c r="AC91" s="1"/>
      <c r="AD91" s="1"/>
      <c r="AE91" s="1"/>
      <c r="AF91" s="19"/>
      <c r="AG91" s="1"/>
      <c r="AH91" s="1"/>
      <c r="AI91" s="1"/>
      <c r="AJ91" s="19"/>
      <c r="AK91" s="1"/>
      <c r="AL91" s="1"/>
      <c r="AM91" s="1"/>
      <c r="AN91" s="19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40"/>
      <c r="BO91" s="40"/>
      <c r="BP91" s="22"/>
      <c r="BQ91" s="217"/>
      <c r="BR91" s="43"/>
      <c r="BS91" s="42"/>
      <c r="BT91" s="43"/>
      <c r="BU91" s="43"/>
      <c r="BV91" s="43"/>
      <c r="BW91" s="43"/>
      <c r="BX91" s="44"/>
      <c r="BY91" s="44"/>
      <c r="BZ91" s="27"/>
      <c r="CA91" s="43"/>
      <c r="CB91" s="27"/>
      <c r="CC91" s="1"/>
      <c r="CD91" s="1"/>
      <c r="CE91" s="1"/>
      <c r="CF91" s="1"/>
      <c r="CG91" s="1"/>
      <c r="CH91" s="1"/>
      <c r="CI91" s="1"/>
    </row>
    <row r="92" ht="21.0" hidden="1" customHeight="1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211"/>
      <c r="R92" s="1"/>
      <c r="S92" s="1"/>
      <c r="T92" s="1"/>
      <c r="U92" s="1"/>
      <c r="V92" s="1"/>
      <c r="W92" s="1"/>
      <c r="X92" s="1"/>
      <c r="Y92" s="1"/>
      <c r="Z92" s="1"/>
      <c r="AA92" s="1"/>
      <c r="AB92" s="19"/>
      <c r="AC92" s="1"/>
      <c r="AD92" s="1"/>
      <c r="AE92" s="1"/>
      <c r="AF92" s="19"/>
      <c r="AG92" s="1"/>
      <c r="AH92" s="1"/>
      <c r="AI92" s="1"/>
      <c r="AJ92" s="19"/>
      <c r="AK92" s="1"/>
      <c r="AL92" s="1"/>
      <c r="AM92" s="1"/>
      <c r="AN92" s="19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39"/>
      <c r="BO92" s="40"/>
      <c r="BP92" s="22"/>
      <c r="BQ92" s="41"/>
      <c r="BR92" s="24"/>
      <c r="BS92" s="42"/>
      <c r="BT92" s="43"/>
      <c r="BU92" s="43"/>
      <c r="BV92" s="43"/>
      <c r="BW92" s="24"/>
      <c r="BX92" s="44"/>
      <c r="BY92" s="44"/>
      <c r="BZ92" s="27"/>
      <c r="CA92" s="43"/>
      <c r="CB92" s="27"/>
      <c r="CC92" s="1"/>
      <c r="CD92" s="1"/>
      <c r="CE92" s="1"/>
      <c r="CF92" s="1"/>
      <c r="CG92" s="1"/>
      <c r="CH92" s="1"/>
      <c r="CI92" s="1"/>
    </row>
    <row r="93" ht="21.0" hidden="1" customHeight="1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211"/>
      <c r="R93" s="1"/>
      <c r="S93" s="1"/>
      <c r="T93" s="1"/>
      <c r="U93" s="1"/>
      <c r="V93" s="1"/>
      <c r="W93" s="1"/>
      <c r="X93" s="1"/>
      <c r="Y93" s="1"/>
      <c r="Z93" s="1"/>
      <c r="AA93" s="1"/>
      <c r="AB93" s="19"/>
      <c r="AC93" s="1"/>
      <c r="AD93" s="1"/>
      <c r="AE93" s="1"/>
      <c r="AF93" s="19"/>
      <c r="AG93" s="1"/>
      <c r="AH93" s="1"/>
      <c r="AI93" s="1"/>
      <c r="AJ93" s="19"/>
      <c r="AK93" s="1"/>
      <c r="AL93" s="1"/>
      <c r="AM93" s="1"/>
      <c r="AN93" s="19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39"/>
      <c r="BO93" s="40"/>
      <c r="BP93" s="22"/>
      <c r="BQ93" s="41"/>
      <c r="BR93" s="43"/>
      <c r="BS93" s="42"/>
      <c r="BT93" s="43"/>
      <c r="BU93" s="43"/>
      <c r="BV93" s="43"/>
      <c r="BW93" s="43"/>
      <c r="BX93" s="44"/>
      <c r="BY93" s="44"/>
      <c r="BZ93" s="27"/>
      <c r="CA93" s="43"/>
      <c r="CB93" s="27"/>
      <c r="CC93" s="1"/>
      <c r="CD93" s="1"/>
      <c r="CE93" s="1"/>
      <c r="CF93" s="1"/>
      <c r="CG93" s="1"/>
      <c r="CH93" s="1"/>
      <c r="CI93" s="1"/>
    </row>
    <row r="94" ht="21.0" hidden="1" customHeight="1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211"/>
      <c r="R94" s="1"/>
      <c r="S94" s="1"/>
      <c r="T94" s="1"/>
      <c r="U94" s="1"/>
      <c r="V94" s="1"/>
      <c r="W94" s="1"/>
      <c r="X94" s="1"/>
      <c r="Y94" s="1"/>
      <c r="Z94" s="1"/>
      <c r="AA94" s="1"/>
      <c r="AB94" s="19"/>
      <c r="AC94" s="1"/>
      <c r="AD94" s="1"/>
      <c r="AE94" s="1"/>
      <c r="AF94" s="19"/>
      <c r="AG94" s="1"/>
      <c r="AH94" s="1"/>
      <c r="AI94" s="1"/>
      <c r="AJ94" s="19"/>
      <c r="AK94" s="1"/>
      <c r="AL94" s="1"/>
      <c r="AM94" s="1"/>
      <c r="AN94" s="19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39"/>
      <c r="BO94" s="40"/>
      <c r="BP94" s="22"/>
      <c r="BQ94" s="41"/>
      <c r="BR94" s="24"/>
      <c r="BS94" s="42"/>
      <c r="BT94" s="43"/>
      <c r="BU94" s="43"/>
      <c r="BV94" s="43"/>
      <c r="BW94" s="43"/>
      <c r="BX94" s="44"/>
      <c r="BY94" s="44"/>
      <c r="BZ94" s="27"/>
      <c r="CA94" s="43"/>
      <c r="CB94" s="27"/>
      <c r="CC94" s="1"/>
      <c r="CD94" s="1"/>
      <c r="CE94" s="1"/>
      <c r="CF94" s="1"/>
      <c r="CG94" s="1"/>
      <c r="CH94" s="1"/>
      <c r="CI94" s="1"/>
    </row>
    <row r="95" ht="21.0" hidden="1" customHeight="1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211"/>
      <c r="R95" s="1"/>
      <c r="S95" s="1"/>
      <c r="T95" s="1"/>
      <c r="U95" s="1"/>
      <c r="V95" s="1"/>
      <c r="W95" s="1"/>
      <c r="X95" s="1"/>
      <c r="Y95" s="1"/>
      <c r="Z95" s="1"/>
      <c r="AA95" s="1"/>
      <c r="AB95" s="19"/>
      <c r="AC95" s="1"/>
      <c r="AD95" s="1"/>
      <c r="AE95" s="1"/>
      <c r="AF95" s="19"/>
      <c r="AG95" s="1"/>
      <c r="AH95" s="1"/>
      <c r="AI95" s="1"/>
      <c r="AJ95" s="19"/>
      <c r="AK95" s="1"/>
      <c r="AL95" s="1"/>
      <c r="AM95" s="1"/>
      <c r="AN95" s="19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39"/>
      <c r="BO95" s="40"/>
      <c r="BP95" s="22"/>
      <c r="BQ95" s="41"/>
      <c r="BR95" s="24"/>
      <c r="BS95" s="42"/>
      <c r="BT95" s="43"/>
      <c r="BU95" s="43"/>
      <c r="BV95" s="43"/>
      <c r="BW95" s="24"/>
      <c r="BX95" s="44"/>
      <c r="BY95" s="44"/>
      <c r="BZ95" s="27"/>
      <c r="CA95" s="43"/>
      <c r="CB95" s="27"/>
      <c r="CC95" s="1"/>
      <c r="CD95" s="1"/>
      <c r="CE95" s="1"/>
      <c r="CF95" s="1"/>
      <c r="CG95" s="1"/>
      <c r="CH95" s="1"/>
      <c r="CI95" s="1"/>
    </row>
    <row r="96" ht="21.0" hidden="1" customHeight="1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211"/>
      <c r="R96" s="1"/>
      <c r="S96" s="1"/>
      <c r="T96" s="1"/>
      <c r="U96" s="1"/>
      <c r="V96" s="1"/>
      <c r="W96" s="1"/>
      <c r="X96" s="1"/>
      <c r="Y96" s="1"/>
      <c r="Z96" s="1"/>
      <c r="AA96" s="1"/>
      <c r="AB96" s="19"/>
      <c r="AC96" s="1"/>
      <c r="AD96" s="1"/>
      <c r="AE96" s="1"/>
      <c r="AF96" s="19"/>
      <c r="AG96" s="1"/>
      <c r="AH96" s="1"/>
      <c r="AI96" s="1"/>
      <c r="AJ96" s="19"/>
      <c r="AK96" s="1"/>
      <c r="AL96" s="1"/>
      <c r="AM96" s="1"/>
      <c r="AN96" s="19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39"/>
      <c r="BO96" s="40"/>
      <c r="BP96" s="22"/>
      <c r="BQ96" s="41"/>
      <c r="BR96" s="214"/>
      <c r="BS96" s="42"/>
      <c r="BT96" s="43"/>
      <c r="BU96" s="43"/>
      <c r="BV96" s="43"/>
      <c r="BW96" s="43"/>
      <c r="BX96" s="44"/>
      <c r="BY96" s="44"/>
      <c r="BZ96" s="27"/>
      <c r="CA96" s="43"/>
      <c r="CB96" s="27"/>
      <c r="CC96" s="1"/>
      <c r="CD96" s="1"/>
      <c r="CE96" s="1"/>
      <c r="CF96" s="1"/>
      <c r="CG96" s="1"/>
      <c r="CH96" s="1"/>
      <c r="CI96" s="1"/>
    </row>
    <row r="97" ht="21.0" hidden="1" customHeight="1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211"/>
      <c r="R97" s="1"/>
      <c r="S97" s="1"/>
      <c r="T97" s="1"/>
      <c r="U97" s="1"/>
      <c r="V97" s="1"/>
      <c r="W97" s="1"/>
      <c r="X97" s="1"/>
      <c r="Y97" s="1"/>
      <c r="Z97" s="1"/>
      <c r="AA97" s="1"/>
      <c r="AB97" s="19"/>
      <c r="AC97" s="1"/>
      <c r="AD97" s="1"/>
      <c r="AE97" s="1"/>
      <c r="AF97" s="19"/>
      <c r="AG97" s="1"/>
      <c r="AH97" s="1"/>
      <c r="AI97" s="1"/>
      <c r="AJ97" s="19"/>
      <c r="AK97" s="1"/>
      <c r="AL97" s="1"/>
      <c r="AM97" s="1"/>
      <c r="AN97" s="19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39"/>
      <c r="BO97" s="40"/>
      <c r="BP97" s="22"/>
      <c r="BQ97" s="23"/>
      <c r="BR97" s="214"/>
      <c r="BS97" s="42"/>
      <c r="BT97" s="43"/>
      <c r="BU97" s="43"/>
      <c r="BV97" s="43"/>
      <c r="BW97" s="43"/>
      <c r="BX97" s="44"/>
      <c r="BY97" s="44"/>
      <c r="BZ97" s="27"/>
      <c r="CA97" s="43"/>
      <c r="CB97" s="27"/>
      <c r="CC97" s="1"/>
      <c r="CD97" s="1"/>
      <c r="CE97" s="1"/>
      <c r="CF97" s="1"/>
      <c r="CG97" s="1"/>
      <c r="CH97" s="1"/>
      <c r="CI97" s="1"/>
    </row>
    <row r="98" ht="21.0" hidden="1" customHeight="1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211"/>
      <c r="R98" s="1"/>
      <c r="S98" s="1"/>
      <c r="T98" s="1"/>
      <c r="U98" s="1"/>
      <c r="V98" s="1"/>
      <c r="W98" s="1"/>
      <c r="X98" s="1"/>
      <c r="Y98" s="1"/>
      <c r="Z98" s="1"/>
      <c r="AA98" s="1"/>
      <c r="AB98" s="19"/>
      <c r="AC98" s="1"/>
      <c r="AD98" s="1"/>
      <c r="AE98" s="1"/>
      <c r="AF98" s="19"/>
      <c r="AG98" s="1"/>
      <c r="AH98" s="1"/>
      <c r="AI98" s="1"/>
      <c r="AJ98" s="19"/>
      <c r="AK98" s="1"/>
      <c r="AL98" s="1"/>
      <c r="AM98" s="1"/>
      <c r="AN98" s="19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40"/>
      <c r="BO98" s="40"/>
      <c r="BP98" s="22"/>
      <c r="BQ98" s="119"/>
      <c r="BR98" s="24"/>
      <c r="BS98" s="42"/>
      <c r="BT98" s="43"/>
      <c r="BU98" s="43"/>
      <c r="BV98" s="43"/>
      <c r="BW98" s="24"/>
      <c r="BX98" s="44"/>
      <c r="BY98" s="44"/>
      <c r="BZ98" s="27"/>
      <c r="CA98" s="24"/>
      <c r="CB98" s="27"/>
      <c r="CC98" s="1"/>
      <c r="CD98" s="1"/>
      <c r="CE98" s="1"/>
      <c r="CF98" s="1"/>
      <c r="CG98" s="1"/>
      <c r="CH98" s="1"/>
      <c r="CI98" s="1"/>
    </row>
    <row r="99" ht="21.0" hidden="1" customHeight="1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11"/>
      <c r="R99" s="1"/>
      <c r="S99" s="1"/>
      <c r="T99" s="1"/>
      <c r="U99" s="1"/>
      <c r="V99" s="1"/>
      <c r="W99" s="1"/>
      <c r="X99" s="1"/>
      <c r="Y99" s="1"/>
      <c r="Z99" s="1"/>
      <c r="AA99" s="1"/>
      <c r="AB99" s="19"/>
      <c r="AC99" s="1"/>
      <c r="AD99" s="1"/>
      <c r="AE99" s="1"/>
      <c r="AF99" s="19"/>
      <c r="AG99" s="1"/>
      <c r="AH99" s="1"/>
      <c r="AI99" s="1"/>
      <c r="AJ99" s="19"/>
      <c r="AK99" s="1"/>
      <c r="AL99" s="1"/>
      <c r="AM99" s="1"/>
      <c r="AN99" s="19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39"/>
      <c r="BO99" s="40"/>
      <c r="BP99" s="22"/>
      <c r="BQ99" s="119"/>
      <c r="BR99" s="24"/>
      <c r="BS99" s="42"/>
      <c r="BT99" s="43"/>
      <c r="BU99" s="43"/>
      <c r="BV99" s="43"/>
      <c r="BW99" s="24"/>
      <c r="BX99" s="44"/>
      <c r="BY99" s="44"/>
      <c r="BZ99" s="27"/>
      <c r="CA99" s="24"/>
      <c r="CB99" s="27"/>
      <c r="CC99" s="1"/>
      <c r="CD99" s="1"/>
      <c r="CE99" s="1"/>
      <c r="CF99" s="1"/>
      <c r="CG99" s="1"/>
      <c r="CH99" s="1"/>
      <c r="CI99" s="1"/>
    </row>
    <row r="100" ht="21.0" hidden="1" customHeight="1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21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9"/>
      <c r="AC100" s="1"/>
      <c r="AD100" s="1"/>
      <c r="AE100" s="1"/>
      <c r="AF100" s="19"/>
      <c r="AG100" s="1"/>
      <c r="AH100" s="1"/>
      <c r="AI100" s="1"/>
      <c r="AJ100" s="19"/>
      <c r="AK100" s="1"/>
      <c r="AL100" s="1"/>
      <c r="AM100" s="1"/>
      <c r="AN100" s="19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39"/>
      <c r="BO100" s="40"/>
      <c r="BP100" s="22"/>
      <c r="BQ100" s="41"/>
      <c r="BR100" s="43"/>
      <c r="BS100" s="42"/>
      <c r="BT100" s="43"/>
      <c r="BU100" s="43"/>
      <c r="BV100" s="43"/>
      <c r="BW100" s="43"/>
      <c r="BX100" s="44"/>
      <c r="BY100" s="44"/>
      <c r="BZ100" s="27"/>
      <c r="CA100" s="43"/>
      <c r="CB100" s="27"/>
      <c r="CC100" s="1"/>
      <c r="CD100" s="1"/>
      <c r="CE100" s="1"/>
      <c r="CF100" s="1"/>
      <c r="CG100" s="1"/>
      <c r="CH100" s="1"/>
      <c r="CI100" s="1"/>
    </row>
    <row r="101" ht="21.0" hidden="1" customHeight="1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21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9"/>
      <c r="AC101" s="1"/>
      <c r="AD101" s="1"/>
      <c r="AE101" s="1"/>
      <c r="AF101" s="19"/>
      <c r="AG101" s="1"/>
      <c r="AH101" s="1"/>
      <c r="AI101" s="1"/>
      <c r="AJ101" s="19"/>
      <c r="AK101" s="1"/>
      <c r="AL101" s="1"/>
      <c r="AM101" s="1"/>
      <c r="AN101" s="19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39"/>
      <c r="BO101" s="40"/>
      <c r="BP101" s="22"/>
      <c r="BQ101" s="41"/>
      <c r="BR101" s="43"/>
      <c r="BS101" s="42"/>
      <c r="BT101" s="43"/>
      <c r="BU101" s="43"/>
      <c r="BV101" s="43"/>
      <c r="BW101" s="43"/>
      <c r="BX101" s="44"/>
      <c r="BY101" s="44"/>
      <c r="BZ101" s="27"/>
      <c r="CA101" s="43"/>
      <c r="CB101" s="27"/>
      <c r="CC101" s="1"/>
      <c r="CD101" s="1"/>
      <c r="CE101" s="1"/>
      <c r="CF101" s="1"/>
      <c r="CG101" s="1"/>
      <c r="CH101" s="1"/>
      <c r="CI101" s="1"/>
    </row>
    <row r="102" ht="21.0" hidden="1" customHeight="1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21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9"/>
      <c r="AC102" s="1"/>
      <c r="AD102" s="1"/>
      <c r="AE102" s="1"/>
      <c r="AF102" s="19"/>
      <c r="AG102" s="1"/>
      <c r="AH102" s="1"/>
      <c r="AI102" s="1"/>
      <c r="AJ102" s="19"/>
      <c r="AK102" s="1"/>
      <c r="AL102" s="1"/>
      <c r="AM102" s="1"/>
      <c r="AN102" s="19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39"/>
      <c r="BO102" s="40"/>
      <c r="BP102" s="22"/>
      <c r="BQ102" s="23"/>
      <c r="BR102" s="43"/>
      <c r="BS102" s="42"/>
      <c r="BT102" s="43"/>
      <c r="BU102" s="43"/>
      <c r="BV102" s="43"/>
      <c r="BW102" s="43"/>
      <c r="BX102" s="44"/>
      <c r="BY102" s="44"/>
      <c r="BZ102" s="27"/>
      <c r="CA102" s="43"/>
      <c r="CB102" s="27"/>
      <c r="CC102" s="1"/>
      <c r="CD102" s="1"/>
      <c r="CE102" s="1"/>
      <c r="CF102" s="1"/>
      <c r="CG102" s="1"/>
      <c r="CH102" s="1"/>
      <c r="CI102" s="1"/>
    </row>
    <row r="103" ht="21.0" hidden="1" customHeight="1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21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9"/>
      <c r="AC103" s="1"/>
      <c r="AD103" s="1"/>
      <c r="AE103" s="1"/>
      <c r="AF103" s="19"/>
      <c r="AG103" s="1"/>
      <c r="AH103" s="1"/>
      <c r="AI103" s="1"/>
      <c r="AJ103" s="19"/>
      <c r="AK103" s="1"/>
      <c r="AL103" s="1"/>
      <c r="AM103" s="1"/>
      <c r="AN103" s="19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39"/>
      <c r="BO103" s="40"/>
      <c r="BP103" s="22"/>
      <c r="BQ103" s="41"/>
      <c r="BR103" s="43"/>
      <c r="BS103" s="42"/>
      <c r="BT103" s="43"/>
      <c r="BU103" s="43"/>
      <c r="BV103" s="43"/>
      <c r="BW103" s="43"/>
      <c r="BX103" s="44"/>
      <c r="BY103" s="44"/>
      <c r="BZ103" s="27"/>
      <c r="CA103" s="43"/>
      <c r="CB103" s="27"/>
      <c r="CC103" s="1"/>
      <c r="CD103" s="1"/>
      <c r="CE103" s="1"/>
      <c r="CF103" s="1"/>
      <c r="CG103" s="1"/>
      <c r="CH103" s="1"/>
      <c r="CI103" s="1"/>
    </row>
    <row r="104" ht="21.0" hidden="1" customHeight="1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21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9"/>
      <c r="AC104" s="1"/>
      <c r="AD104" s="1"/>
      <c r="AE104" s="1"/>
      <c r="AF104" s="19"/>
      <c r="AG104" s="1"/>
      <c r="AH104" s="1"/>
      <c r="AI104" s="1"/>
      <c r="AJ104" s="19"/>
      <c r="AK104" s="1"/>
      <c r="AL104" s="1"/>
      <c r="AM104" s="1"/>
      <c r="AN104" s="19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39"/>
      <c r="BO104" s="40"/>
      <c r="BP104" s="22"/>
      <c r="BQ104" s="41"/>
      <c r="BR104" s="43"/>
      <c r="BS104" s="42"/>
      <c r="BT104" s="43"/>
      <c r="BU104" s="43"/>
      <c r="BV104" s="43"/>
      <c r="BW104" s="43"/>
      <c r="BX104" s="44"/>
      <c r="BY104" s="44"/>
      <c r="BZ104" s="27"/>
      <c r="CA104" s="43"/>
      <c r="CB104" s="27"/>
      <c r="CC104" s="1"/>
      <c r="CD104" s="1"/>
      <c r="CE104" s="1"/>
      <c r="CF104" s="1"/>
      <c r="CG104" s="1"/>
      <c r="CH104" s="1"/>
      <c r="CI104" s="1"/>
    </row>
    <row r="105" ht="21.0" hidden="1" customHeight="1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21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9"/>
      <c r="AC105" s="1"/>
      <c r="AD105" s="1"/>
      <c r="AE105" s="1"/>
      <c r="AF105" s="19"/>
      <c r="AG105" s="1"/>
      <c r="AH105" s="1"/>
      <c r="AI105" s="1"/>
      <c r="AJ105" s="19"/>
      <c r="AK105" s="1"/>
      <c r="AL105" s="1"/>
      <c r="AM105" s="1"/>
      <c r="AN105" s="19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39"/>
      <c r="BO105" s="40"/>
      <c r="BP105" s="22"/>
      <c r="BQ105" s="41"/>
      <c r="BR105" s="43"/>
      <c r="BS105" s="42"/>
      <c r="BT105" s="43"/>
      <c r="BU105" s="43"/>
      <c r="BV105" s="43"/>
      <c r="BW105" s="43"/>
      <c r="BX105" s="44"/>
      <c r="BY105" s="44"/>
      <c r="BZ105" s="27"/>
      <c r="CA105" s="43"/>
      <c r="CB105" s="27"/>
      <c r="CC105" s="1"/>
      <c r="CD105" s="1"/>
      <c r="CE105" s="1"/>
      <c r="CF105" s="1"/>
      <c r="CG105" s="1"/>
      <c r="CH105" s="1"/>
      <c r="CI105" s="1"/>
    </row>
    <row r="106" ht="21.0" hidden="1" customHeight="1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21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9"/>
      <c r="AC106" s="1"/>
      <c r="AD106" s="1"/>
      <c r="AE106" s="1"/>
      <c r="AF106" s="19"/>
      <c r="AG106" s="1"/>
      <c r="AH106" s="1"/>
      <c r="AI106" s="1"/>
      <c r="AJ106" s="19"/>
      <c r="AK106" s="1"/>
      <c r="AL106" s="1"/>
      <c r="AM106" s="1"/>
      <c r="AN106" s="19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39"/>
      <c r="BO106" s="40"/>
      <c r="BP106" s="22"/>
      <c r="BQ106" s="41"/>
      <c r="BR106" s="43"/>
      <c r="BS106" s="42"/>
      <c r="BT106" s="43"/>
      <c r="BU106" s="43"/>
      <c r="BV106" s="43"/>
      <c r="BW106" s="43"/>
      <c r="BX106" s="44"/>
      <c r="BY106" s="44"/>
      <c r="BZ106" s="27"/>
      <c r="CA106" s="43"/>
      <c r="CB106" s="27"/>
      <c r="CC106" s="1"/>
      <c r="CD106" s="1"/>
      <c r="CE106" s="1"/>
      <c r="CF106" s="1"/>
      <c r="CG106" s="1"/>
      <c r="CH106" s="1"/>
      <c r="CI106" s="1"/>
    </row>
    <row r="107" ht="21.0" hidden="1" customHeight="1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21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9"/>
      <c r="AC107" s="1"/>
      <c r="AD107" s="1"/>
      <c r="AE107" s="1"/>
      <c r="AF107" s="19"/>
      <c r="AG107" s="1"/>
      <c r="AH107" s="1"/>
      <c r="AI107" s="1"/>
      <c r="AJ107" s="19"/>
      <c r="AK107" s="1"/>
      <c r="AL107" s="1"/>
      <c r="AM107" s="1"/>
      <c r="AN107" s="19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39"/>
      <c r="BO107" s="40"/>
      <c r="BP107" s="22"/>
      <c r="BQ107" s="23"/>
      <c r="BR107" s="43"/>
      <c r="BS107" s="42"/>
      <c r="BT107" s="43"/>
      <c r="BU107" s="43"/>
      <c r="BV107" s="43"/>
      <c r="BW107" s="43"/>
      <c r="BX107" s="44"/>
      <c r="BY107" s="44"/>
      <c r="BZ107" s="27"/>
      <c r="CA107" s="43"/>
      <c r="CB107" s="27"/>
      <c r="CC107" s="1"/>
      <c r="CD107" s="1"/>
      <c r="CE107" s="1"/>
      <c r="CF107" s="1"/>
      <c r="CG107" s="1"/>
      <c r="CH107" s="1"/>
      <c r="CI107" s="1"/>
    </row>
    <row r="108" ht="21.0" hidden="1" customHeight="1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21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9"/>
      <c r="AC108" s="1"/>
      <c r="AD108" s="1"/>
      <c r="AE108" s="1"/>
      <c r="AF108" s="19"/>
      <c r="AG108" s="1"/>
      <c r="AH108" s="1"/>
      <c r="AI108" s="1"/>
      <c r="AJ108" s="19"/>
      <c r="AK108" s="1"/>
      <c r="AL108" s="1"/>
      <c r="AM108" s="1"/>
      <c r="AN108" s="19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39"/>
      <c r="BO108" s="40"/>
      <c r="BP108" s="22"/>
      <c r="BQ108" s="41"/>
      <c r="BR108" s="43"/>
      <c r="BS108" s="42"/>
      <c r="BT108" s="43"/>
      <c r="BU108" s="43"/>
      <c r="BV108" s="43"/>
      <c r="BW108" s="43"/>
      <c r="BX108" s="44"/>
      <c r="BY108" s="44"/>
      <c r="BZ108" s="27"/>
      <c r="CA108" s="43"/>
      <c r="CB108" s="27"/>
      <c r="CC108" s="1"/>
      <c r="CD108" s="1"/>
      <c r="CE108" s="1"/>
      <c r="CF108" s="1"/>
      <c r="CG108" s="1"/>
      <c r="CH108" s="1"/>
      <c r="CI108" s="1"/>
    </row>
    <row r="109" ht="21.0" hidden="1" customHeight="1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21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9"/>
      <c r="AC109" s="1"/>
      <c r="AD109" s="1"/>
      <c r="AE109" s="1"/>
      <c r="AF109" s="19"/>
      <c r="AG109" s="1"/>
      <c r="AH109" s="1"/>
      <c r="AI109" s="1"/>
      <c r="AJ109" s="19"/>
      <c r="AK109" s="1"/>
      <c r="AL109" s="1"/>
      <c r="AM109" s="1"/>
      <c r="AN109" s="19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39"/>
      <c r="BO109" s="40"/>
      <c r="BP109" s="22"/>
      <c r="BQ109" s="41"/>
      <c r="BR109" s="43"/>
      <c r="BS109" s="42"/>
      <c r="BT109" s="43"/>
      <c r="BU109" s="43"/>
      <c r="BV109" s="43"/>
      <c r="BW109" s="43"/>
      <c r="BX109" s="44"/>
      <c r="BY109" s="44"/>
      <c r="BZ109" s="27"/>
      <c r="CA109" s="43"/>
      <c r="CB109" s="27"/>
      <c r="CC109" s="1"/>
      <c r="CD109" s="1"/>
      <c r="CE109" s="1"/>
      <c r="CF109" s="1"/>
      <c r="CG109" s="1"/>
      <c r="CH109" s="1"/>
      <c r="CI109" s="1"/>
    </row>
    <row r="110" ht="21.0" hidden="1" customHeight="1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21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9"/>
      <c r="AC110" s="1"/>
      <c r="AD110" s="1"/>
      <c r="AE110" s="1"/>
      <c r="AF110" s="19"/>
      <c r="AG110" s="1"/>
      <c r="AH110" s="1"/>
      <c r="AI110" s="1"/>
      <c r="AJ110" s="19"/>
      <c r="AK110" s="1"/>
      <c r="AL110" s="1"/>
      <c r="AM110" s="1"/>
      <c r="AN110" s="19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39"/>
      <c r="BO110" s="40"/>
      <c r="BP110" s="22"/>
      <c r="BQ110" s="41"/>
      <c r="BR110" s="43"/>
      <c r="BS110" s="42"/>
      <c r="BT110" s="43"/>
      <c r="BU110" s="43"/>
      <c r="BV110" s="43"/>
      <c r="BW110" s="43"/>
      <c r="BX110" s="44"/>
      <c r="BY110" s="44"/>
      <c r="BZ110" s="27"/>
      <c r="CA110" s="43"/>
      <c r="CB110" s="27"/>
      <c r="CC110" s="1"/>
      <c r="CD110" s="1"/>
      <c r="CE110" s="1"/>
      <c r="CF110" s="1"/>
      <c r="CG110" s="1"/>
      <c r="CH110" s="1"/>
      <c r="CI110" s="1"/>
    </row>
    <row r="111" ht="21.0" hidden="1" customHeight="1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21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9"/>
      <c r="AC111" s="1"/>
      <c r="AD111" s="1"/>
      <c r="AE111" s="1"/>
      <c r="AF111" s="19"/>
      <c r="AG111" s="1"/>
      <c r="AH111" s="1"/>
      <c r="AI111" s="1"/>
      <c r="AJ111" s="19"/>
      <c r="AK111" s="1"/>
      <c r="AL111" s="1"/>
      <c r="AM111" s="1"/>
      <c r="AN111" s="19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39"/>
      <c r="BO111" s="40"/>
      <c r="BP111" s="22"/>
      <c r="BQ111" s="41"/>
      <c r="BR111" s="43"/>
      <c r="BS111" s="42"/>
      <c r="BT111" s="43"/>
      <c r="BU111" s="43"/>
      <c r="BV111" s="43"/>
      <c r="BW111" s="43"/>
      <c r="BX111" s="44"/>
      <c r="BY111" s="44"/>
      <c r="BZ111" s="27"/>
      <c r="CA111" s="43"/>
      <c r="CB111" s="27"/>
      <c r="CC111" s="1"/>
      <c r="CD111" s="1"/>
      <c r="CE111" s="1"/>
      <c r="CF111" s="1"/>
      <c r="CG111" s="1"/>
      <c r="CH111" s="1"/>
      <c r="CI111" s="1"/>
    </row>
    <row r="112" ht="21.0" hidden="1" customHeight="1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21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9"/>
      <c r="AC112" s="1"/>
      <c r="AD112" s="1"/>
      <c r="AE112" s="1"/>
      <c r="AF112" s="19"/>
      <c r="AG112" s="1"/>
      <c r="AH112" s="1"/>
      <c r="AI112" s="1"/>
      <c r="AJ112" s="19"/>
      <c r="AK112" s="1"/>
      <c r="AL112" s="1"/>
      <c r="AM112" s="1"/>
      <c r="AN112" s="19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39"/>
      <c r="BO112" s="40"/>
      <c r="BP112" s="22"/>
      <c r="BQ112" s="23"/>
      <c r="BR112" s="43"/>
      <c r="BS112" s="42"/>
      <c r="BT112" s="43"/>
      <c r="BU112" s="43"/>
      <c r="BV112" s="43"/>
      <c r="BW112" s="43"/>
      <c r="BX112" s="44"/>
      <c r="BY112" s="44"/>
      <c r="BZ112" s="27"/>
      <c r="CA112" s="43"/>
      <c r="CB112" s="27"/>
      <c r="CC112" s="1"/>
      <c r="CD112" s="1"/>
      <c r="CE112" s="1"/>
      <c r="CF112" s="1"/>
      <c r="CG112" s="1"/>
      <c r="CH112" s="1"/>
      <c r="CI112" s="1"/>
    </row>
    <row r="113" ht="21.0" hidden="1" customHeight="1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21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9"/>
      <c r="AC113" s="1"/>
      <c r="AD113" s="1"/>
      <c r="AE113" s="1"/>
      <c r="AF113" s="19"/>
      <c r="AG113" s="1"/>
      <c r="AH113" s="1"/>
      <c r="AI113" s="1"/>
      <c r="AJ113" s="19"/>
      <c r="AK113" s="1"/>
      <c r="AL113" s="1"/>
      <c r="AM113" s="1"/>
      <c r="AN113" s="19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39"/>
      <c r="BO113" s="40"/>
      <c r="BP113" s="22"/>
      <c r="BQ113" s="41"/>
      <c r="BR113" s="43"/>
      <c r="BS113" s="42"/>
      <c r="BT113" s="43"/>
      <c r="BU113" s="43"/>
      <c r="BV113" s="43"/>
      <c r="BW113" s="43"/>
      <c r="BX113" s="44"/>
      <c r="BY113" s="44"/>
      <c r="BZ113" s="27"/>
      <c r="CA113" s="43"/>
      <c r="CB113" s="27"/>
      <c r="CC113" s="1"/>
      <c r="CD113" s="1"/>
      <c r="CE113" s="1"/>
      <c r="CF113" s="1"/>
      <c r="CG113" s="1"/>
      <c r="CH113" s="1"/>
      <c r="CI113" s="1"/>
    </row>
    <row r="114" ht="21.0" hidden="1" customHeight="1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21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9"/>
      <c r="AC114" s="1"/>
      <c r="AD114" s="1"/>
      <c r="AE114" s="1"/>
      <c r="AF114" s="19"/>
      <c r="AG114" s="1"/>
      <c r="AH114" s="1"/>
      <c r="AI114" s="1"/>
      <c r="AJ114" s="19"/>
      <c r="AK114" s="1"/>
      <c r="AL114" s="1"/>
      <c r="AM114" s="1"/>
      <c r="AN114" s="19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39"/>
      <c r="BO114" s="40"/>
      <c r="BP114" s="22"/>
      <c r="BQ114" s="41"/>
      <c r="BR114" s="43"/>
      <c r="BS114" s="42"/>
      <c r="BT114" s="43"/>
      <c r="BU114" s="43"/>
      <c r="BV114" s="43"/>
      <c r="BW114" s="43"/>
      <c r="BX114" s="44"/>
      <c r="BY114" s="44"/>
      <c r="BZ114" s="27"/>
      <c r="CA114" s="43"/>
      <c r="CB114" s="27"/>
      <c r="CC114" s="1"/>
      <c r="CD114" s="1"/>
      <c r="CE114" s="1"/>
      <c r="CF114" s="1"/>
      <c r="CG114" s="1"/>
      <c r="CH114" s="1"/>
      <c r="CI114" s="1"/>
    </row>
    <row r="115" ht="21.0" hidden="1" customHeight="1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21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9"/>
      <c r="AC115" s="1"/>
      <c r="AD115" s="1"/>
      <c r="AE115" s="1"/>
      <c r="AF115" s="19"/>
      <c r="AG115" s="1"/>
      <c r="AH115" s="1"/>
      <c r="AI115" s="1"/>
      <c r="AJ115" s="19"/>
      <c r="AK115" s="1"/>
      <c r="AL115" s="1"/>
      <c r="AM115" s="1"/>
      <c r="AN115" s="19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218"/>
      <c r="BO115" s="219"/>
      <c r="BP115" s="220"/>
      <c r="BQ115" s="221"/>
      <c r="BR115" s="222"/>
      <c r="BS115" s="223"/>
      <c r="BT115" s="224"/>
      <c r="BU115" s="224"/>
      <c r="BV115" s="224"/>
      <c r="BW115" s="222"/>
      <c r="BX115" s="225"/>
      <c r="BY115" s="225"/>
      <c r="BZ115" s="226"/>
      <c r="CA115" s="224"/>
      <c r="CB115" s="226"/>
      <c r="CC115" s="1"/>
      <c r="CD115" s="1"/>
      <c r="CE115" s="1"/>
      <c r="CF115" s="1"/>
      <c r="CG115" s="1"/>
      <c r="CH115" s="1"/>
      <c r="CI115" s="1"/>
    </row>
    <row r="116" ht="21.0" hidden="1" customHeight="1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21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9"/>
      <c r="AC116" s="1"/>
      <c r="AD116" s="1"/>
      <c r="AE116" s="1"/>
      <c r="AF116" s="19"/>
      <c r="AG116" s="1"/>
      <c r="AH116" s="1"/>
      <c r="AI116" s="1"/>
      <c r="AJ116" s="19"/>
      <c r="AK116" s="1"/>
      <c r="AL116" s="1"/>
      <c r="AM116" s="1"/>
      <c r="AN116" s="19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218"/>
      <c r="BO116" s="219"/>
      <c r="BP116" s="220"/>
      <c r="BQ116" s="221"/>
      <c r="BR116" s="222"/>
      <c r="BS116" s="223"/>
      <c r="BT116" s="224"/>
      <c r="BU116" s="224"/>
      <c r="BV116" s="224"/>
      <c r="BW116" s="222"/>
      <c r="BX116" s="225"/>
      <c r="BY116" s="225"/>
      <c r="BZ116" s="226"/>
      <c r="CA116" s="224"/>
      <c r="CB116" s="226"/>
      <c r="CC116" s="1"/>
      <c r="CD116" s="1"/>
      <c r="CE116" s="1"/>
      <c r="CF116" s="1"/>
      <c r="CG116" s="1"/>
      <c r="CH116" s="1"/>
      <c r="CI116" s="1"/>
    </row>
    <row r="117" ht="21.0" hidden="1" customHeight="1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1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9"/>
      <c r="AC117" s="1"/>
      <c r="AD117" s="1"/>
      <c r="AE117" s="1"/>
      <c r="AF117" s="19"/>
      <c r="AG117" s="1"/>
      <c r="AH117" s="1"/>
      <c r="AI117" s="1"/>
      <c r="AJ117" s="19"/>
      <c r="AK117" s="1"/>
      <c r="AL117" s="1"/>
      <c r="AM117" s="1"/>
      <c r="AN117" s="19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218"/>
      <c r="BO117" s="219"/>
      <c r="BP117" s="220"/>
      <c r="BQ117" s="221"/>
      <c r="BR117" s="222"/>
      <c r="BS117" s="223"/>
      <c r="BT117" s="224"/>
      <c r="BU117" s="224"/>
      <c r="BV117" s="224"/>
      <c r="BW117" s="224"/>
      <c r="BX117" s="225"/>
      <c r="BY117" s="225"/>
      <c r="BZ117" s="226"/>
      <c r="CA117" s="224"/>
      <c r="CB117" s="226"/>
      <c r="CC117" s="1"/>
      <c r="CD117" s="1"/>
      <c r="CE117" s="1"/>
      <c r="CF117" s="1"/>
      <c r="CG117" s="1"/>
      <c r="CH117" s="1"/>
      <c r="CI117" s="1"/>
    </row>
    <row r="118" ht="21.0" hidden="1" customHeight="1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21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9"/>
      <c r="AC118" s="1"/>
      <c r="AD118" s="1"/>
      <c r="AE118" s="1"/>
      <c r="AF118" s="19"/>
      <c r="AG118" s="1"/>
      <c r="AH118" s="1"/>
      <c r="AI118" s="1"/>
      <c r="AJ118" s="19"/>
      <c r="AK118" s="1"/>
      <c r="AL118" s="1"/>
      <c r="AM118" s="1"/>
      <c r="AN118" s="19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218"/>
      <c r="BO118" s="219"/>
      <c r="BP118" s="220"/>
      <c r="BQ118" s="221"/>
      <c r="BR118" s="222"/>
      <c r="BS118" s="223"/>
      <c r="BT118" s="224"/>
      <c r="BU118" s="224"/>
      <c r="BV118" s="224"/>
      <c r="BW118" s="222"/>
      <c r="BX118" s="225"/>
      <c r="BY118" s="225"/>
      <c r="BZ118" s="226"/>
      <c r="CA118" s="224"/>
      <c r="CB118" s="226"/>
      <c r="CC118" s="1"/>
      <c r="CD118" s="1"/>
      <c r="CE118" s="1"/>
      <c r="CF118" s="1"/>
      <c r="CG118" s="1"/>
      <c r="CH118" s="1"/>
      <c r="CI118" s="1"/>
    </row>
    <row r="119" ht="21.0" hidden="1" customHeight="1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21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9"/>
      <c r="AC119" s="1"/>
      <c r="AD119" s="1"/>
      <c r="AE119" s="1"/>
      <c r="AF119" s="19"/>
      <c r="AG119" s="1"/>
      <c r="AH119" s="1"/>
      <c r="AI119" s="1"/>
      <c r="AJ119" s="19"/>
      <c r="AK119" s="1"/>
      <c r="AL119" s="1"/>
      <c r="AM119" s="1"/>
      <c r="AN119" s="19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40"/>
      <c r="BO119" s="40"/>
      <c r="BP119" s="22"/>
      <c r="BQ119" s="217"/>
      <c r="BR119" s="214"/>
      <c r="BS119" s="42"/>
      <c r="BT119" s="43"/>
      <c r="BU119" s="43"/>
      <c r="BV119" s="43"/>
      <c r="BW119" s="43"/>
      <c r="BX119" s="44"/>
      <c r="BY119" s="44"/>
      <c r="BZ119" s="27"/>
      <c r="CA119" s="43"/>
      <c r="CB119" s="27"/>
      <c r="CC119" s="1"/>
      <c r="CD119" s="1"/>
      <c r="CE119" s="1"/>
      <c r="CF119" s="1"/>
      <c r="CG119" s="1"/>
      <c r="CH119" s="1"/>
      <c r="CI119" s="1"/>
    </row>
    <row r="120" ht="21.0" hidden="1" customHeight="1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21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9"/>
      <c r="AC120" s="1"/>
      <c r="AD120" s="1"/>
      <c r="AE120" s="1"/>
      <c r="AF120" s="19"/>
      <c r="AG120" s="1"/>
      <c r="AH120" s="1"/>
      <c r="AI120" s="1"/>
      <c r="AJ120" s="19"/>
      <c r="AK120" s="1"/>
      <c r="AL120" s="1"/>
      <c r="AM120" s="1"/>
      <c r="AN120" s="19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40"/>
      <c r="BO120" s="40"/>
      <c r="BP120" s="22"/>
      <c r="BQ120" s="217"/>
      <c r="BR120" s="214"/>
      <c r="BS120" s="42"/>
      <c r="BT120" s="43"/>
      <c r="BU120" s="43"/>
      <c r="BV120" s="43"/>
      <c r="BW120" s="43"/>
      <c r="BX120" s="44"/>
      <c r="BY120" s="44"/>
      <c r="BZ120" s="27"/>
      <c r="CA120" s="43"/>
      <c r="CB120" s="27"/>
      <c r="CC120" s="1"/>
      <c r="CD120" s="1"/>
      <c r="CE120" s="1"/>
      <c r="CF120" s="1"/>
      <c r="CG120" s="1"/>
      <c r="CH120" s="1"/>
      <c r="CI120" s="1"/>
    </row>
    <row r="121" ht="21.0" hidden="1" customHeight="1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21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9"/>
      <c r="AC121" s="1"/>
      <c r="AD121" s="1"/>
      <c r="AE121" s="1"/>
      <c r="AF121" s="19"/>
      <c r="AG121" s="1"/>
      <c r="AH121" s="1"/>
      <c r="AI121" s="1"/>
      <c r="AJ121" s="19"/>
      <c r="AK121" s="1"/>
      <c r="AL121" s="1"/>
      <c r="AM121" s="1"/>
      <c r="AN121" s="19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40"/>
      <c r="BO121" s="40"/>
      <c r="BP121" s="22"/>
      <c r="BQ121" s="217"/>
      <c r="BR121" s="214"/>
      <c r="BS121" s="42"/>
      <c r="BT121" s="43"/>
      <c r="BU121" s="43"/>
      <c r="BV121" s="43"/>
      <c r="BW121" s="43"/>
      <c r="BX121" s="44"/>
      <c r="BY121" s="44"/>
      <c r="BZ121" s="27"/>
      <c r="CA121" s="43"/>
      <c r="CB121" s="27"/>
      <c r="CC121" s="1"/>
      <c r="CD121" s="1"/>
      <c r="CE121" s="1"/>
      <c r="CF121" s="1"/>
      <c r="CG121" s="1"/>
      <c r="CH121" s="1"/>
      <c r="CI121" s="1"/>
    </row>
    <row r="122" ht="21.0" hidden="1" customHeight="1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21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9"/>
      <c r="AC122" s="1"/>
      <c r="AD122" s="1"/>
      <c r="AE122" s="1"/>
      <c r="AF122" s="19"/>
      <c r="AG122" s="1"/>
      <c r="AH122" s="1"/>
      <c r="AI122" s="1"/>
      <c r="AJ122" s="19"/>
      <c r="AK122" s="1"/>
      <c r="AL122" s="1"/>
      <c r="AM122" s="1"/>
      <c r="AN122" s="19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40"/>
      <c r="BO122" s="40"/>
      <c r="BP122" s="22"/>
      <c r="BQ122" s="217"/>
      <c r="BR122" s="214"/>
      <c r="BS122" s="42"/>
      <c r="BT122" s="43"/>
      <c r="BU122" s="43"/>
      <c r="BV122" s="43"/>
      <c r="BW122" s="43"/>
      <c r="BX122" s="44"/>
      <c r="BY122" s="44"/>
      <c r="BZ122" s="27"/>
      <c r="CA122" s="43"/>
      <c r="CB122" s="27"/>
      <c r="CC122" s="1"/>
      <c r="CD122" s="1"/>
      <c r="CE122" s="1"/>
      <c r="CF122" s="1"/>
      <c r="CG122" s="1"/>
      <c r="CH122" s="1"/>
      <c r="CI122" s="1"/>
    </row>
    <row r="123" ht="21.0" hidden="1" customHeight="1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21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9"/>
      <c r="AC123" s="1"/>
      <c r="AD123" s="1"/>
      <c r="AE123" s="1"/>
      <c r="AF123" s="19"/>
      <c r="AG123" s="1"/>
      <c r="AH123" s="1"/>
      <c r="AI123" s="1"/>
      <c r="AJ123" s="19"/>
      <c r="AK123" s="1"/>
      <c r="AL123" s="1"/>
      <c r="AM123" s="1"/>
      <c r="AN123" s="19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40"/>
      <c r="BO123" s="40"/>
      <c r="BP123" s="22"/>
      <c r="BQ123" s="217"/>
      <c r="BR123" s="214"/>
      <c r="BS123" s="42"/>
      <c r="BT123" s="43"/>
      <c r="BU123" s="43"/>
      <c r="BV123" s="43"/>
      <c r="BW123" s="43"/>
      <c r="BX123" s="44"/>
      <c r="BY123" s="44"/>
      <c r="BZ123" s="27"/>
      <c r="CA123" s="43"/>
      <c r="CB123" s="27"/>
      <c r="CC123" s="1"/>
      <c r="CD123" s="1"/>
      <c r="CE123" s="1"/>
      <c r="CF123" s="1"/>
      <c r="CG123" s="1"/>
      <c r="CH123" s="1"/>
      <c r="CI123" s="1"/>
    </row>
    <row r="124" ht="21.0" hidden="1" customHeight="1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21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9"/>
      <c r="AC124" s="1"/>
      <c r="AD124" s="1"/>
      <c r="AE124" s="1"/>
      <c r="AF124" s="19"/>
      <c r="AG124" s="1"/>
      <c r="AH124" s="1"/>
      <c r="AI124" s="1"/>
      <c r="AJ124" s="19"/>
      <c r="AK124" s="1"/>
      <c r="AL124" s="1"/>
      <c r="AM124" s="1"/>
      <c r="AN124" s="19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40"/>
      <c r="BO124" s="40"/>
      <c r="BP124" s="22"/>
      <c r="BQ124" s="217"/>
      <c r="BR124" s="214"/>
      <c r="BS124" s="42"/>
      <c r="BT124" s="43"/>
      <c r="BU124" s="43"/>
      <c r="BV124" s="43"/>
      <c r="BW124" s="43"/>
      <c r="BX124" s="44"/>
      <c r="BY124" s="44"/>
      <c r="BZ124" s="27"/>
      <c r="CA124" s="43"/>
      <c r="CB124" s="27"/>
      <c r="CC124" s="1"/>
      <c r="CD124" s="1"/>
      <c r="CE124" s="1"/>
      <c r="CF124" s="1"/>
      <c r="CG124" s="1"/>
      <c r="CH124" s="1"/>
      <c r="CI124" s="1"/>
    </row>
    <row r="125" ht="21.0" hidden="1" customHeight="1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21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9"/>
      <c r="AC125" s="1"/>
      <c r="AD125" s="1"/>
      <c r="AE125" s="1"/>
      <c r="AF125" s="19"/>
      <c r="AG125" s="1"/>
      <c r="AH125" s="1"/>
      <c r="AI125" s="1"/>
      <c r="AJ125" s="19"/>
      <c r="AK125" s="1"/>
      <c r="AL125" s="1"/>
      <c r="AM125" s="1"/>
      <c r="AN125" s="19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40"/>
      <c r="BO125" s="40"/>
      <c r="BP125" s="22"/>
      <c r="BQ125" s="217"/>
      <c r="BR125" s="214"/>
      <c r="BS125" s="42"/>
      <c r="BT125" s="43"/>
      <c r="BU125" s="43"/>
      <c r="BV125" s="43"/>
      <c r="BW125" s="43"/>
      <c r="BX125" s="44"/>
      <c r="BY125" s="44"/>
      <c r="BZ125" s="27"/>
      <c r="CA125" s="43"/>
      <c r="CB125" s="27"/>
      <c r="CC125" s="1"/>
      <c r="CD125" s="1"/>
      <c r="CE125" s="1"/>
      <c r="CF125" s="1"/>
      <c r="CG125" s="1"/>
      <c r="CH125" s="1"/>
      <c r="CI125" s="1"/>
    </row>
    <row r="126" ht="21.0" hidden="1" customHeight="1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21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9"/>
      <c r="AC126" s="1"/>
      <c r="AD126" s="1"/>
      <c r="AE126" s="1"/>
      <c r="AF126" s="19"/>
      <c r="AG126" s="1"/>
      <c r="AH126" s="1"/>
      <c r="AI126" s="1"/>
      <c r="AJ126" s="19"/>
      <c r="AK126" s="1"/>
      <c r="AL126" s="1"/>
      <c r="AM126" s="1"/>
      <c r="AN126" s="19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40"/>
      <c r="BO126" s="40"/>
      <c r="BP126" s="22"/>
      <c r="BQ126" s="217"/>
      <c r="BR126" s="214"/>
      <c r="BS126" s="42"/>
      <c r="BT126" s="43"/>
      <c r="BU126" s="43"/>
      <c r="BV126" s="43"/>
      <c r="BW126" s="43"/>
      <c r="BX126" s="44"/>
      <c r="BY126" s="44"/>
      <c r="BZ126" s="27"/>
      <c r="CA126" s="43"/>
      <c r="CB126" s="27"/>
      <c r="CC126" s="1"/>
      <c r="CD126" s="1"/>
      <c r="CE126" s="1"/>
      <c r="CF126" s="1"/>
      <c r="CG126" s="1"/>
      <c r="CH126" s="1"/>
      <c r="CI126" s="1"/>
    </row>
    <row r="127" ht="21.0" hidden="1" customHeight="1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21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9"/>
      <c r="AC127" s="1"/>
      <c r="AD127" s="1"/>
      <c r="AE127" s="1"/>
      <c r="AF127" s="19"/>
      <c r="AG127" s="1"/>
      <c r="AH127" s="1"/>
      <c r="AI127" s="1"/>
      <c r="AJ127" s="19"/>
      <c r="AK127" s="1"/>
      <c r="AL127" s="1"/>
      <c r="AM127" s="1"/>
      <c r="AN127" s="19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20"/>
      <c r="BO127" s="21"/>
      <c r="BP127" s="22"/>
      <c r="BQ127" s="23"/>
      <c r="BR127" s="214"/>
      <c r="BS127" s="25"/>
      <c r="BT127" s="24"/>
      <c r="BU127" s="24"/>
      <c r="BV127" s="24"/>
      <c r="BW127" s="24"/>
      <c r="BX127" s="26"/>
      <c r="BY127" s="26"/>
      <c r="BZ127" s="27"/>
      <c r="CA127" s="24"/>
      <c r="CB127" s="28"/>
      <c r="CC127" s="1"/>
      <c r="CD127" s="1"/>
      <c r="CE127" s="1"/>
      <c r="CF127" s="1"/>
      <c r="CG127" s="1"/>
      <c r="CH127" s="1"/>
      <c r="CI127" s="1"/>
    </row>
    <row r="128" ht="21.0" hidden="1" customHeight="1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21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9"/>
      <c r="AC128" s="1"/>
      <c r="AD128" s="1"/>
      <c r="AE128" s="1"/>
      <c r="AF128" s="19"/>
      <c r="AG128" s="1"/>
      <c r="AH128" s="1"/>
      <c r="AI128" s="1"/>
      <c r="AJ128" s="19"/>
      <c r="AK128" s="1"/>
      <c r="AL128" s="1"/>
      <c r="AM128" s="1"/>
      <c r="AN128" s="19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39"/>
      <c r="BO128" s="40"/>
      <c r="BP128" s="22"/>
      <c r="BQ128" s="41"/>
      <c r="BR128" s="214"/>
      <c r="BS128" s="42"/>
      <c r="BT128" s="43"/>
      <c r="BU128" s="43"/>
      <c r="BV128" s="43"/>
      <c r="BW128" s="24"/>
      <c r="BX128" s="44"/>
      <c r="BY128" s="44"/>
      <c r="BZ128" s="27"/>
      <c r="CA128" s="43"/>
      <c r="CB128" s="27"/>
      <c r="CC128" s="1"/>
      <c r="CD128" s="1"/>
      <c r="CE128" s="1"/>
      <c r="CF128" s="1"/>
      <c r="CG128" s="1"/>
      <c r="CH128" s="1"/>
      <c r="CI128" s="1"/>
    </row>
    <row r="129" ht="21.0" hidden="1" customHeight="1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21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9"/>
      <c r="AC129" s="1"/>
      <c r="AD129" s="1"/>
      <c r="AE129" s="1"/>
      <c r="AF129" s="19"/>
      <c r="AG129" s="1"/>
      <c r="AH129" s="1"/>
      <c r="AI129" s="1"/>
      <c r="AJ129" s="19"/>
      <c r="AK129" s="1"/>
      <c r="AL129" s="1"/>
      <c r="AM129" s="1"/>
      <c r="AN129" s="19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39"/>
      <c r="BO129" s="40"/>
      <c r="BP129" s="22"/>
      <c r="BQ129" s="41"/>
      <c r="BR129" s="214"/>
      <c r="BS129" s="42"/>
      <c r="BT129" s="43"/>
      <c r="BU129" s="43"/>
      <c r="BV129" s="24"/>
      <c r="BW129" s="24"/>
      <c r="BX129" s="44"/>
      <c r="BY129" s="44"/>
      <c r="BZ129" s="27"/>
      <c r="CA129" s="43"/>
      <c r="CB129" s="28"/>
      <c r="CC129" s="1"/>
      <c r="CD129" s="1"/>
      <c r="CE129" s="1"/>
      <c r="CF129" s="1"/>
      <c r="CG129" s="1"/>
      <c r="CH129" s="1"/>
      <c r="CI129" s="1"/>
    </row>
    <row r="130" ht="21.0" hidden="1" customHeight="1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21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9"/>
      <c r="AC130" s="1"/>
      <c r="AD130" s="1"/>
      <c r="AE130" s="1"/>
      <c r="AF130" s="19"/>
      <c r="AG130" s="1"/>
      <c r="AH130" s="1"/>
      <c r="AI130" s="1"/>
      <c r="AJ130" s="19"/>
      <c r="AK130" s="1"/>
      <c r="AL130" s="1"/>
      <c r="AM130" s="1"/>
      <c r="AN130" s="19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39"/>
      <c r="BO130" s="40"/>
      <c r="BP130" s="22"/>
      <c r="BQ130" s="41"/>
      <c r="BR130" s="214"/>
      <c r="BS130" s="42"/>
      <c r="BT130" s="43"/>
      <c r="BU130" s="43"/>
      <c r="BV130" s="43"/>
      <c r="BW130" s="24"/>
      <c r="BX130" s="44"/>
      <c r="BY130" s="44"/>
      <c r="BZ130" s="27"/>
      <c r="CA130" s="43"/>
      <c r="CB130" s="27"/>
      <c r="CC130" s="1"/>
      <c r="CD130" s="1"/>
      <c r="CE130" s="1"/>
      <c r="CF130" s="1"/>
      <c r="CG130" s="1"/>
      <c r="CH130" s="1"/>
      <c r="CI130" s="1"/>
    </row>
    <row r="131" ht="21.0" hidden="1" customHeight="1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21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9"/>
      <c r="AC131" s="1"/>
      <c r="AD131" s="1"/>
      <c r="AE131" s="1"/>
      <c r="AF131" s="19"/>
      <c r="AG131" s="1"/>
      <c r="AH131" s="1"/>
      <c r="AI131" s="1"/>
      <c r="AJ131" s="19"/>
      <c r="AK131" s="1"/>
      <c r="AL131" s="1"/>
      <c r="AM131" s="1"/>
      <c r="AN131" s="19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39"/>
      <c r="BO131" s="40"/>
      <c r="BP131" s="22"/>
      <c r="BQ131" s="41"/>
      <c r="BR131" s="214"/>
      <c r="BS131" s="42"/>
      <c r="BT131" s="43"/>
      <c r="BU131" s="43"/>
      <c r="BV131" s="24"/>
      <c r="BW131" s="24"/>
      <c r="BX131" s="44"/>
      <c r="BY131" s="44"/>
      <c r="BZ131" s="27"/>
      <c r="CA131" s="43"/>
      <c r="CB131" s="28"/>
      <c r="CC131" s="1"/>
      <c r="CD131" s="1"/>
      <c r="CE131" s="1"/>
      <c r="CF131" s="1"/>
      <c r="CG131" s="1"/>
      <c r="CH131" s="1"/>
      <c r="CI131" s="1"/>
    </row>
    <row r="132" ht="21.0" hidden="1" customHeight="1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21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9"/>
      <c r="AC132" s="1"/>
      <c r="AD132" s="1"/>
      <c r="AE132" s="1"/>
      <c r="AF132" s="19"/>
      <c r="AG132" s="1"/>
      <c r="AH132" s="1"/>
      <c r="AI132" s="1"/>
      <c r="AJ132" s="19"/>
      <c r="AK132" s="1"/>
      <c r="AL132" s="1"/>
      <c r="AM132" s="1"/>
      <c r="AN132" s="19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39"/>
      <c r="BO132" s="40"/>
      <c r="BP132" s="22"/>
      <c r="BQ132" s="41"/>
      <c r="BR132" s="214"/>
      <c r="BS132" s="42"/>
      <c r="BT132" s="43"/>
      <c r="BU132" s="43"/>
      <c r="BV132" s="43"/>
      <c r="BW132" s="24"/>
      <c r="BX132" s="44"/>
      <c r="BY132" s="44"/>
      <c r="BZ132" s="27"/>
      <c r="CA132" s="43"/>
      <c r="CB132" s="27"/>
      <c r="CC132" s="1"/>
      <c r="CD132" s="1"/>
      <c r="CE132" s="1"/>
      <c r="CF132" s="1"/>
      <c r="CG132" s="1"/>
      <c r="CH132" s="1"/>
      <c r="CI132" s="1"/>
    </row>
    <row r="133" ht="21.0" hidden="1" customHeight="1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21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9"/>
      <c r="AC133" s="1"/>
      <c r="AD133" s="1"/>
      <c r="AE133" s="1"/>
      <c r="AF133" s="19"/>
      <c r="AG133" s="1"/>
      <c r="AH133" s="1"/>
      <c r="AI133" s="1"/>
      <c r="AJ133" s="19"/>
      <c r="AK133" s="1"/>
      <c r="AL133" s="1"/>
      <c r="AM133" s="1"/>
      <c r="AN133" s="19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39"/>
      <c r="BO133" s="40"/>
      <c r="BP133" s="22"/>
      <c r="BQ133" s="41"/>
      <c r="BR133" s="214"/>
      <c r="BS133" s="42"/>
      <c r="BT133" s="43"/>
      <c r="BU133" s="43"/>
      <c r="BV133" s="24"/>
      <c r="BW133" s="24"/>
      <c r="BX133" s="44"/>
      <c r="BY133" s="44"/>
      <c r="BZ133" s="27"/>
      <c r="CA133" s="43"/>
      <c r="CB133" s="28"/>
      <c r="CC133" s="1"/>
      <c r="CD133" s="1"/>
      <c r="CE133" s="1"/>
      <c r="CF133" s="1"/>
      <c r="CG133" s="1"/>
      <c r="CH133" s="1"/>
      <c r="CI133" s="1"/>
    </row>
    <row r="134" ht="21.0" hidden="1" customHeight="1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21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9"/>
      <c r="AC134" s="1"/>
      <c r="AD134" s="1"/>
      <c r="AE134" s="1"/>
      <c r="AF134" s="19"/>
      <c r="AG134" s="1"/>
      <c r="AH134" s="1"/>
      <c r="AI134" s="1"/>
      <c r="AJ134" s="19"/>
      <c r="AK134" s="1"/>
      <c r="AL134" s="1"/>
      <c r="AM134" s="1"/>
      <c r="AN134" s="19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227"/>
      <c r="BO134" s="40"/>
      <c r="BP134" s="22"/>
      <c r="BQ134" s="41"/>
      <c r="BR134" s="214"/>
      <c r="BS134" s="42"/>
      <c r="BT134" s="43"/>
      <c r="BU134" s="43"/>
      <c r="BV134" s="43"/>
      <c r="BW134" s="24"/>
      <c r="BX134" s="44"/>
      <c r="BY134" s="44"/>
      <c r="BZ134" s="27"/>
      <c r="CA134" s="43"/>
      <c r="CB134" s="27"/>
      <c r="CC134" s="1"/>
      <c r="CD134" s="1"/>
      <c r="CE134" s="1"/>
      <c r="CF134" s="1"/>
      <c r="CG134" s="1"/>
      <c r="CH134" s="1"/>
      <c r="CI134" s="1"/>
    </row>
    <row r="135" ht="21.0" hidden="1" customHeight="1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21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9"/>
      <c r="AC135" s="1"/>
      <c r="AD135" s="1"/>
      <c r="AE135" s="1"/>
      <c r="AF135" s="19"/>
      <c r="AG135" s="1"/>
      <c r="AH135" s="1"/>
      <c r="AI135" s="1"/>
      <c r="AJ135" s="19"/>
      <c r="AK135" s="1"/>
      <c r="AL135" s="1"/>
      <c r="AM135" s="1"/>
      <c r="AN135" s="19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227"/>
      <c r="BO135" s="40"/>
      <c r="BP135" s="22"/>
      <c r="BQ135" s="41"/>
      <c r="BR135" s="214"/>
      <c r="BS135" s="42"/>
      <c r="BT135" s="43"/>
      <c r="BU135" s="43"/>
      <c r="BV135" s="24"/>
      <c r="BW135" s="24"/>
      <c r="BX135" s="44"/>
      <c r="BY135" s="44"/>
      <c r="BZ135" s="27"/>
      <c r="CA135" s="43"/>
      <c r="CB135" s="28"/>
      <c r="CC135" s="1"/>
      <c r="CD135" s="1"/>
      <c r="CE135" s="1"/>
      <c r="CF135" s="1"/>
      <c r="CG135" s="1"/>
      <c r="CH135" s="1"/>
      <c r="CI135" s="1"/>
    </row>
    <row r="136" ht="21.0" hidden="1" customHeight="1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21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9"/>
      <c r="AC136" s="1"/>
      <c r="AD136" s="1"/>
      <c r="AE136" s="1"/>
      <c r="AF136" s="19"/>
      <c r="AG136" s="1"/>
      <c r="AH136" s="1"/>
      <c r="AI136" s="1"/>
      <c r="AJ136" s="19"/>
      <c r="AK136" s="1"/>
      <c r="AL136" s="1"/>
      <c r="AM136" s="1"/>
      <c r="AN136" s="19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227"/>
      <c r="BO136" s="228"/>
      <c r="BP136" s="22"/>
      <c r="BQ136" s="41"/>
      <c r="BR136" s="214"/>
      <c r="BS136" s="42"/>
      <c r="BT136" s="43"/>
      <c r="BU136" s="43"/>
      <c r="BV136" s="43"/>
      <c r="BW136" s="24"/>
      <c r="BX136" s="44"/>
      <c r="BY136" s="44"/>
      <c r="BZ136" s="27"/>
      <c r="CA136" s="43"/>
      <c r="CB136" s="27"/>
      <c r="CC136" s="1"/>
      <c r="CD136" s="1"/>
      <c r="CE136" s="1"/>
      <c r="CF136" s="1"/>
      <c r="CG136" s="1"/>
      <c r="CH136" s="1"/>
      <c r="CI136" s="1"/>
    </row>
    <row r="137" ht="21.0" hidden="1" customHeight="1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21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9"/>
      <c r="AC137" s="1"/>
      <c r="AD137" s="1"/>
      <c r="AE137" s="1"/>
      <c r="AF137" s="19"/>
      <c r="AG137" s="1"/>
      <c r="AH137" s="1"/>
      <c r="AI137" s="1"/>
      <c r="AJ137" s="19"/>
      <c r="AK137" s="1"/>
      <c r="AL137" s="1"/>
      <c r="AM137" s="1"/>
      <c r="AN137" s="19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227"/>
      <c r="BO137" s="228"/>
      <c r="BP137" s="22"/>
      <c r="BQ137" s="41"/>
      <c r="BR137" s="214"/>
      <c r="BS137" s="42"/>
      <c r="BT137" s="43"/>
      <c r="BU137" s="43"/>
      <c r="BV137" s="24"/>
      <c r="BW137" s="24"/>
      <c r="BX137" s="44"/>
      <c r="BY137" s="44"/>
      <c r="BZ137" s="27"/>
      <c r="CA137" s="43"/>
      <c r="CB137" s="28"/>
      <c r="CC137" s="1"/>
      <c r="CD137" s="1"/>
      <c r="CE137" s="1"/>
      <c r="CF137" s="1"/>
      <c r="CG137" s="1"/>
      <c r="CH137" s="1"/>
      <c r="CI137" s="1"/>
    </row>
    <row r="138" ht="21.0" hidden="1" customHeight="1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21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9"/>
      <c r="AC138" s="1"/>
      <c r="AD138" s="1"/>
      <c r="AE138" s="1"/>
      <c r="AF138" s="19"/>
      <c r="AG138" s="1"/>
      <c r="AH138" s="1"/>
      <c r="AI138" s="1"/>
      <c r="AJ138" s="19"/>
      <c r="AK138" s="1"/>
      <c r="AL138" s="1"/>
      <c r="AM138" s="1"/>
      <c r="AN138" s="19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227"/>
      <c r="BO138" s="228"/>
      <c r="BP138" s="22"/>
      <c r="BQ138" s="39"/>
      <c r="BR138" s="43"/>
      <c r="BS138" s="42"/>
      <c r="BT138" s="43"/>
      <c r="BU138" s="43"/>
      <c r="BV138" s="43"/>
      <c r="BW138" s="24"/>
      <c r="BX138" s="44"/>
      <c r="BY138" s="44"/>
      <c r="BZ138" s="27"/>
      <c r="CA138" s="43"/>
      <c r="CB138" s="28"/>
      <c r="CC138" s="1"/>
      <c r="CD138" s="1"/>
      <c r="CE138" s="1"/>
      <c r="CF138" s="1"/>
      <c r="CG138" s="1"/>
      <c r="CH138" s="1"/>
      <c r="CI138" s="1"/>
    </row>
    <row r="139" ht="21.0" hidden="1" customHeight="1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21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9"/>
      <c r="AC139" s="1"/>
      <c r="AD139" s="1"/>
      <c r="AE139" s="1"/>
      <c r="AF139" s="19"/>
      <c r="AG139" s="1"/>
      <c r="AH139" s="1"/>
      <c r="AI139" s="1"/>
      <c r="AJ139" s="19"/>
      <c r="AK139" s="1"/>
      <c r="AL139" s="1"/>
      <c r="AM139" s="1"/>
      <c r="AN139" s="19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227"/>
      <c r="BO139" s="228"/>
      <c r="BP139" s="22"/>
      <c r="BQ139" s="39"/>
      <c r="BR139" s="43"/>
      <c r="BS139" s="42"/>
      <c r="BT139" s="43"/>
      <c r="BU139" s="43"/>
      <c r="BV139" s="24"/>
      <c r="BW139" s="24"/>
      <c r="BX139" s="44"/>
      <c r="BY139" s="44"/>
      <c r="BZ139" s="27"/>
      <c r="CA139" s="43"/>
      <c r="CB139" s="28"/>
      <c r="CC139" s="1"/>
      <c r="CD139" s="1"/>
      <c r="CE139" s="1"/>
      <c r="CF139" s="1"/>
      <c r="CG139" s="1"/>
      <c r="CH139" s="1"/>
      <c r="CI139" s="1"/>
    </row>
    <row r="140" ht="21.0" hidden="1" customHeight="1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21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9"/>
      <c r="AC140" s="1"/>
      <c r="AD140" s="1"/>
      <c r="AE140" s="1"/>
      <c r="AF140" s="19"/>
      <c r="AG140" s="1"/>
      <c r="AH140" s="1"/>
      <c r="AI140" s="1"/>
      <c r="AJ140" s="19"/>
      <c r="AK140" s="1"/>
      <c r="AL140" s="1"/>
      <c r="AM140" s="1"/>
      <c r="AN140" s="19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227"/>
      <c r="BO140" s="228"/>
      <c r="BP140" s="22"/>
      <c r="BQ140" s="39"/>
      <c r="BR140" s="43"/>
      <c r="BS140" s="42"/>
      <c r="BT140" s="43"/>
      <c r="BU140" s="43"/>
      <c r="BV140" s="43"/>
      <c r="BW140" s="24"/>
      <c r="BX140" s="44"/>
      <c r="BY140" s="44"/>
      <c r="BZ140" s="27"/>
      <c r="CA140" s="43"/>
      <c r="CB140" s="28"/>
      <c r="CC140" s="1"/>
      <c r="CD140" s="1"/>
      <c r="CE140" s="1"/>
      <c r="CF140" s="1"/>
      <c r="CG140" s="1"/>
      <c r="CH140" s="1"/>
      <c r="CI140" s="1"/>
    </row>
    <row r="141" ht="21.0" hidden="1" customHeight="1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1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9"/>
      <c r="AC141" s="1"/>
      <c r="AD141" s="1"/>
      <c r="AE141" s="1"/>
      <c r="AF141" s="19"/>
      <c r="AG141" s="1"/>
      <c r="AH141" s="1"/>
      <c r="AI141" s="1"/>
      <c r="AJ141" s="19"/>
      <c r="AK141" s="1"/>
      <c r="AL141" s="1"/>
      <c r="AM141" s="1"/>
      <c r="AN141" s="19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227"/>
      <c r="BO141" s="228"/>
      <c r="BP141" s="22"/>
      <c r="BQ141" s="39"/>
      <c r="BR141" s="43"/>
      <c r="BS141" s="42"/>
      <c r="BT141" s="43"/>
      <c r="BU141" s="43"/>
      <c r="BV141" s="24"/>
      <c r="BW141" s="24"/>
      <c r="BX141" s="44"/>
      <c r="BY141" s="44"/>
      <c r="BZ141" s="27"/>
      <c r="CA141" s="43"/>
      <c r="CB141" s="28"/>
      <c r="CC141" s="1"/>
      <c r="CD141" s="1"/>
      <c r="CE141" s="1"/>
      <c r="CF141" s="1"/>
      <c r="CG141" s="1"/>
      <c r="CH141" s="1"/>
      <c r="CI141" s="1"/>
    </row>
    <row r="142" ht="21.0" hidden="1" customHeight="1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1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9"/>
      <c r="AC142" s="1"/>
      <c r="AD142" s="1"/>
      <c r="AE142" s="1"/>
      <c r="AF142" s="19"/>
      <c r="AG142" s="1"/>
      <c r="AH142" s="1"/>
      <c r="AI142" s="1"/>
      <c r="AJ142" s="19"/>
      <c r="AK142" s="1"/>
      <c r="AL142" s="1"/>
      <c r="AM142" s="1"/>
      <c r="AN142" s="19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208"/>
      <c r="BO142" s="208"/>
      <c r="BP142" s="208"/>
      <c r="BQ142" s="208"/>
      <c r="BR142" s="229"/>
      <c r="BS142" s="208"/>
      <c r="BT142" s="208"/>
      <c r="BU142" s="208"/>
      <c r="BV142" s="208"/>
      <c r="BW142" s="208"/>
      <c r="BX142" s="229"/>
      <c r="BY142" s="229"/>
      <c r="BZ142" s="208"/>
      <c r="CA142" s="229"/>
      <c r="CB142" s="229"/>
      <c r="CC142" s="1"/>
      <c r="CD142" s="1"/>
      <c r="CE142" s="1"/>
      <c r="CF142" s="1"/>
      <c r="CG142" s="1"/>
      <c r="CH142" s="1"/>
      <c r="CI142" s="1"/>
    </row>
    <row r="143" ht="21.0" hidden="1" customHeight="1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1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9"/>
      <c r="AC143" s="1"/>
      <c r="AD143" s="1"/>
      <c r="AE143" s="1"/>
      <c r="AF143" s="19"/>
      <c r="AG143" s="1"/>
      <c r="AH143" s="1"/>
      <c r="AI143" s="1"/>
      <c r="AJ143" s="19"/>
      <c r="AK143" s="1"/>
      <c r="AL143" s="1"/>
      <c r="AM143" s="1"/>
      <c r="AN143" s="19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208"/>
      <c r="BO143" s="208"/>
      <c r="BP143" s="208"/>
      <c r="BQ143" s="208"/>
      <c r="BR143" s="229"/>
      <c r="BS143" s="208"/>
      <c r="BT143" s="208"/>
      <c r="BU143" s="208"/>
      <c r="BV143" s="208"/>
      <c r="BW143" s="208"/>
      <c r="BX143" s="229"/>
      <c r="BY143" s="229"/>
      <c r="BZ143" s="208"/>
      <c r="CA143" s="229"/>
      <c r="CB143" s="229"/>
      <c r="CC143" s="1"/>
      <c r="CD143" s="1"/>
      <c r="CE143" s="1"/>
      <c r="CF143" s="1"/>
      <c r="CG143" s="1"/>
      <c r="CH143" s="1"/>
      <c r="CI143" s="1"/>
    </row>
    <row r="144" ht="21.0" hidden="1" customHeight="1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1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9"/>
      <c r="AC144" s="1"/>
      <c r="AD144" s="1"/>
      <c r="AE144" s="1"/>
      <c r="AF144" s="19"/>
      <c r="AG144" s="1"/>
      <c r="AH144" s="1"/>
      <c r="AI144" s="1"/>
      <c r="AJ144" s="19"/>
      <c r="AK144" s="1"/>
      <c r="AL144" s="1"/>
      <c r="AM144" s="1"/>
      <c r="AN144" s="19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208"/>
      <c r="BO144" s="208"/>
      <c r="BP144" s="208"/>
      <c r="BQ144" s="208"/>
      <c r="BR144" s="229"/>
      <c r="BS144" s="208"/>
      <c r="BT144" s="208"/>
      <c r="BU144" s="208"/>
      <c r="BV144" s="208"/>
      <c r="BW144" s="208"/>
      <c r="BX144" s="229"/>
      <c r="BY144" s="229"/>
      <c r="BZ144" s="208"/>
      <c r="CA144" s="229"/>
      <c r="CB144" s="229"/>
      <c r="CC144" s="1"/>
      <c r="CD144" s="1"/>
      <c r="CE144" s="1"/>
      <c r="CF144" s="1"/>
      <c r="CG144" s="1"/>
      <c r="CH144" s="1"/>
      <c r="CI144" s="1"/>
    </row>
    <row r="145" ht="21.0" hidden="1" customHeight="1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1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9"/>
      <c r="AC145" s="1"/>
      <c r="AD145" s="1"/>
      <c r="AE145" s="1"/>
      <c r="AF145" s="19"/>
      <c r="AG145" s="1"/>
      <c r="AH145" s="1"/>
      <c r="AI145" s="1"/>
      <c r="AJ145" s="19"/>
      <c r="AK145" s="1"/>
      <c r="AL145" s="1"/>
      <c r="AM145" s="1"/>
      <c r="AN145" s="19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208"/>
      <c r="BO145" s="208"/>
      <c r="BP145" s="208"/>
      <c r="BQ145" s="208"/>
      <c r="BR145" s="229"/>
      <c r="BS145" s="208"/>
      <c r="BT145" s="208"/>
      <c r="BU145" s="208"/>
      <c r="BV145" s="208"/>
      <c r="BW145" s="208"/>
      <c r="BX145" s="229"/>
      <c r="BY145" s="229"/>
      <c r="BZ145" s="208"/>
      <c r="CA145" s="229"/>
      <c r="CB145" s="229"/>
      <c r="CC145" s="1"/>
      <c r="CD145" s="1"/>
      <c r="CE145" s="1"/>
      <c r="CF145" s="1"/>
      <c r="CG145" s="1"/>
      <c r="CH145" s="1"/>
      <c r="CI145" s="1"/>
    </row>
    <row r="146" ht="21.0" hidden="1" customHeight="1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1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9"/>
      <c r="AC146" s="1"/>
      <c r="AD146" s="1"/>
      <c r="AE146" s="1"/>
      <c r="AF146" s="19"/>
      <c r="AG146" s="1"/>
      <c r="AH146" s="1"/>
      <c r="AI146" s="1"/>
      <c r="AJ146" s="19"/>
      <c r="AK146" s="1"/>
      <c r="AL146" s="1"/>
      <c r="AM146" s="1"/>
      <c r="AN146" s="19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208"/>
      <c r="BO146" s="208"/>
      <c r="BP146" s="208"/>
      <c r="BQ146" s="208"/>
      <c r="BR146" s="229"/>
      <c r="BS146" s="208"/>
      <c r="BT146" s="208"/>
      <c r="BU146" s="208"/>
      <c r="BV146" s="208"/>
      <c r="BW146" s="208"/>
      <c r="BX146" s="229"/>
      <c r="BY146" s="229"/>
      <c r="BZ146" s="208"/>
      <c r="CA146" s="229"/>
      <c r="CB146" s="229"/>
      <c r="CC146" s="1"/>
      <c r="CD146" s="1"/>
      <c r="CE146" s="1"/>
      <c r="CF146" s="1"/>
      <c r="CG146" s="1"/>
      <c r="CH146" s="1"/>
      <c r="CI146" s="1"/>
    </row>
    <row r="147" ht="21.0" hidden="1" customHeight="1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1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9"/>
      <c r="AC147" s="1"/>
      <c r="AD147" s="1"/>
      <c r="AE147" s="1"/>
      <c r="AF147" s="19"/>
      <c r="AG147" s="1"/>
      <c r="AH147" s="1"/>
      <c r="AI147" s="1"/>
      <c r="AJ147" s="19"/>
      <c r="AK147" s="1"/>
      <c r="AL147" s="1"/>
      <c r="AM147" s="1"/>
      <c r="AN147" s="19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208"/>
      <c r="BO147" s="208"/>
      <c r="BP147" s="208"/>
      <c r="BQ147" s="208"/>
      <c r="BR147" s="229"/>
      <c r="BS147" s="208"/>
      <c r="BT147" s="208"/>
      <c r="BU147" s="208"/>
      <c r="BV147" s="208"/>
      <c r="BW147" s="208"/>
      <c r="BX147" s="229"/>
      <c r="BY147" s="229"/>
      <c r="BZ147" s="208"/>
      <c r="CA147" s="229"/>
      <c r="CB147" s="229"/>
      <c r="CC147" s="1"/>
      <c r="CD147" s="1"/>
      <c r="CE147" s="1"/>
      <c r="CF147" s="1"/>
      <c r="CG147" s="1"/>
      <c r="CH147" s="1"/>
      <c r="CI147" s="1"/>
    </row>
    <row r="148" ht="21.0" hidden="1" customHeight="1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1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9"/>
      <c r="AC148" s="1"/>
      <c r="AD148" s="1"/>
      <c r="AE148" s="1"/>
      <c r="AF148" s="19"/>
      <c r="AG148" s="1"/>
      <c r="AH148" s="1"/>
      <c r="AI148" s="1"/>
      <c r="AJ148" s="19"/>
      <c r="AK148" s="1"/>
      <c r="AL148" s="1"/>
      <c r="AM148" s="1"/>
      <c r="AN148" s="19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208"/>
      <c r="BO148" s="208"/>
      <c r="BP148" s="208"/>
      <c r="BQ148" s="208"/>
      <c r="BR148" s="229"/>
      <c r="BS148" s="208"/>
      <c r="BT148" s="208"/>
      <c r="BU148" s="208"/>
      <c r="BV148" s="208"/>
      <c r="BW148" s="208"/>
      <c r="BX148" s="229"/>
      <c r="BY148" s="229"/>
      <c r="BZ148" s="208"/>
      <c r="CA148" s="229"/>
      <c r="CB148" s="229"/>
      <c r="CC148" s="1"/>
      <c r="CD148" s="1"/>
      <c r="CE148" s="1"/>
      <c r="CF148" s="1"/>
      <c r="CG148" s="1"/>
      <c r="CH148" s="1"/>
      <c r="CI148" s="1"/>
    </row>
    <row r="149" ht="21.0" hidden="1" customHeight="1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1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9"/>
      <c r="AC149" s="1"/>
      <c r="AD149" s="1"/>
      <c r="AE149" s="1"/>
      <c r="AF149" s="19"/>
      <c r="AG149" s="1"/>
      <c r="AH149" s="1"/>
      <c r="AI149" s="1"/>
      <c r="AJ149" s="19"/>
      <c r="AK149" s="1"/>
      <c r="AL149" s="1"/>
      <c r="AM149" s="1"/>
      <c r="AN149" s="19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208"/>
      <c r="BO149" s="208"/>
      <c r="BP149" s="208"/>
      <c r="BQ149" s="208"/>
      <c r="BR149" s="229"/>
      <c r="BS149" s="208"/>
      <c r="BT149" s="208"/>
      <c r="BU149" s="208"/>
      <c r="BV149" s="208"/>
      <c r="BW149" s="208"/>
      <c r="BX149" s="229"/>
      <c r="BY149" s="229"/>
      <c r="BZ149" s="208"/>
      <c r="CA149" s="229"/>
      <c r="CB149" s="229"/>
      <c r="CC149" s="1"/>
      <c r="CD149" s="1"/>
      <c r="CE149" s="1"/>
      <c r="CF149" s="1"/>
      <c r="CG149" s="1"/>
      <c r="CH149" s="1"/>
      <c r="CI149" s="1"/>
    </row>
    <row r="150" ht="21.0" hidden="1" customHeight="1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1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9"/>
      <c r="AC150" s="1"/>
      <c r="AD150" s="1"/>
      <c r="AE150" s="1"/>
      <c r="AF150" s="19"/>
      <c r="AG150" s="1"/>
      <c r="AH150" s="1"/>
      <c r="AI150" s="1"/>
      <c r="AJ150" s="19"/>
      <c r="AK150" s="1"/>
      <c r="AL150" s="1"/>
      <c r="AM150" s="1"/>
      <c r="AN150" s="19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208"/>
      <c r="BO150" s="208"/>
      <c r="BP150" s="208"/>
      <c r="BQ150" s="208"/>
      <c r="BR150" s="229"/>
      <c r="BS150" s="208"/>
      <c r="BT150" s="208"/>
      <c r="BU150" s="208"/>
      <c r="BV150" s="208"/>
      <c r="BW150" s="208"/>
      <c r="BX150" s="229"/>
      <c r="BY150" s="229"/>
      <c r="BZ150" s="208"/>
      <c r="CA150" s="229"/>
      <c r="CB150" s="229"/>
      <c r="CC150" s="1"/>
      <c r="CD150" s="1"/>
      <c r="CE150" s="1"/>
      <c r="CF150" s="1"/>
      <c r="CG150" s="1"/>
      <c r="CH150" s="1"/>
      <c r="CI150" s="1"/>
    </row>
    <row r="151" ht="21.0" hidden="1" customHeight="1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1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9"/>
      <c r="AC151" s="1"/>
      <c r="AD151" s="1"/>
      <c r="AE151" s="1"/>
      <c r="AF151" s="19"/>
      <c r="AG151" s="1"/>
      <c r="AH151" s="1"/>
      <c r="AI151" s="1"/>
      <c r="AJ151" s="19"/>
      <c r="AK151" s="1"/>
      <c r="AL151" s="1"/>
      <c r="AM151" s="1"/>
      <c r="AN151" s="19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208"/>
      <c r="BO151" s="208"/>
      <c r="BP151" s="208"/>
      <c r="BQ151" s="208"/>
      <c r="BR151" s="229"/>
      <c r="BS151" s="208"/>
      <c r="BT151" s="208"/>
      <c r="BU151" s="208"/>
      <c r="BV151" s="208"/>
      <c r="BW151" s="208"/>
      <c r="BX151" s="229"/>
      <c r="BY151" s="229"/>
      <c r="BZ151" s="208"/>
      <c r="CA151" s="229"/>
      <c r="CB151" s="229"/>
      <c r="CC151" s="1"/>
      <c r="CD151" s="1"/>
      <c r="CE151" s="1"/>
      <c r="CF151" s="1"/>
      <c r="CG151" s="1"/>
      <c r="CH151" s="1"/>
      <c r="CI151" s="1"/>
    </row>
    <row r="152" ht="21.0" hidden="1" customHeight="1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1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9"/>
      <c r="AC152" s="1"/>
      <c r="AD152" s="1"/>
      <c r="AE152" s="1"/>
      <c r="AF152" s="19"/>
      <c r="AG152" s="1"/>
      <c r="AH152" s="1"/>
      <c r="AI152" s="1"/>
      <c r="AJ152" s="19"/>
      <c r="AK152" s="1"/>
      <c r="AL152" s="1"/>
      <c r="AM152" s="1"/>
      <c r="AN152" s="19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208"/>
      <c r="BO152" s="208"/>
      <c r="BP152" s="208"/>
      <c r="BQ152" s="208"/>
      <c r="BR152" s="229"/>
      <c r="BS152" s="208"/>
      <c r="BT152" s="208"/>
      <c r="BU152" s="208"/>
      <c r="BV152" s="208"/>
      <c r="BW152" s="208"/>
      <c r="BX152" s="229"/>
      <c r="BY152" s="229"/>
      <c r="BZ152" s="208"/>
      <c r="CA152" s="229"/>
      <c r="CB152" s="229"/>
      <c r="CC152" s="1"/>
      <c r="CD152" s="1"/>
      <c r="CE152" s="1"/>
      <c r="CF152" s="1"/>
      <c r="CG152" s="1"/>
      <c r="CH152" s="1"/>
      <c r="CI152" s="1"/>
    </row>
    <row r="153" ht="21.0" hidden="1" customHeight="1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1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9"/>
      <c r="AC153" s="1"/>
      <c r="AD153" s="1"/>
      <c r="AE153" s="1"/>
      <c r="AF153" s="19"/>
      <c r="AG153" s="1"/>
      <c r="AH153" s="1"/>
      <c r="AI153" s="1"/>
      <c r="AJ153" s="19"/>
      <c r="AK153" s="1"/>
      <c r="AL153" s="1"/>
      <c r="AM153" s="1"/>
      <c r="AN153" s="19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208"/>
      <c r="BO153" s="208"/>
      <c r="BP153" s="208"/>
      <c r="BQ153" s="208"/>
      <c r="BR153" s="229"/>
      <c r="BS153" s="208"/>
      <c r="BT153" s="208"/>
      <c r="BU153" s="208"/>
      <c r="BV153" s="208"/>
      <c r="BW153" s="208"/>
      <c r="BX153" s="229"/>
      <c r="BY153" s="229"/>
      <c r="BZ153" s="208"/>
      <c r="CA153" s="229"/>
      <c r="CB153" s="229"/>
      <c r="CC153" s="1"/>
      <c r="CD153" s="1"/>
      <c r="CE153" s="1"/>
      <c r="CF153" s="1"/>
      <c r="CG153" s="1"/>
      <c r="CH153" s="1"/>
      <c r="CI153" s="1"/>
    </row>
    <row r="154" ht="21.0" hidden="1" customHeight="1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1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9"/>
      <c r="AC154" s="1"/>
      <c r="AD154" s="1"/>
      <c r="AE154" s="1"/>
      <c r="AF154" s="19"/>
      <c r="AG154" s="1"/>
      <c r="AH154" s="1"/>
      <c r="AI154" s="1"/>
      <c r="AJ154" s="19"/>
      <c r="AK154" s="1"/>
      <c r="AL154" s="1"/>
      <c r="AM154" s="1"/>
      <c r="AN154" s="19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208"/>
      <c r="BO154" s="208"/>
      <c r="BP154" s="208"/>
      <c r="BQ154" s="208"/>
      <c r="BR154" s="229"/>
      <c r="BS154" s="208"/>
      <c r="BT154" s="208"/>
      <c r="BU154" s="208"/>
      <c r="BV154" s="208"/>
      <c r="BW154" s="208"/>
      <c r="BX154" s="229"/>
      <c r="BY154" s="229"/>
      <c r="BZ154" s="208"/>
      <c r="CA154" s="229"/>
      <c r="CB154" s="229"/>
      <c r="CC154" s="1"/>
      <c r="CD154" s="1"/>
      <c r="CE154" s="1"/>
      <c r="CF154" s="1"/>
      <c r="CG154" s="1"/>
      <c r="CH154" s="1"/>
      <c r="CI154" s="1"/>
    </row>
    <row r="155" ht="21.0" hidden="1" customHeight="1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1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9"/>
      <c r="AC155" s="1"/>
      <c r="AD155" s="1"/>
      <c r="AE155" s="1"/>
      <c r="AF155" s="19"/>
      <c r="AG155" s="1"/>
      <c r="AH155" s="1"/>
      <c r="AI155" s="1"/>
      <c r="AJ155" s="19"/>
      <c r="AK155" s="1"/>
      <c r="AL155" s="1"/>
      <c r="AM155" s="1"/>
      <c r="AN155" s="19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208"/>
      <c r="BO155" s="208"/>
      <c r="BP155" s="208"/>
      <c r="BQ155" s="208"/>
      <c r="BR155" s="229"/>
      <c r="BS155" s="208"/>
      <c r="BT155" s="208"/>
      <c r="BU155" s="208"/>
      <c r="BV155" s="208"/>
      <c r="BW155" s="208"/>
      <c r="BX155" s="229"/>
      <c r="BY155" s="229"/>
      <c r="BZ155" s="208"/>
      <c r="CA155" s="229"/>
      <c r="CB155" s="229"/>
      <c r="CC155" s="1"/>
      <c r="CD155" s="1"/>
      <c r="CE155" s="1"/>
      <c r="CF155" s="1"/>
      <c r="CG155" s="1"/>
      <c r="CH155" s="1"/>
      <c r="CI155" s="1"/>
    </row>
    <row r="156" ht="21.0" hidden="1" customHeight="1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1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9"/>
      <c r="AC156" s="1"/>
      <c r="AD156" s="1"/>
      <c r="AE156" s="1"/>
      <c r="AF156" s="19"/>
      <c r="AG156" s="1"/>
      <c r="AH156" s="1"/>
      <c r="AI156" s="1"/>
      <c r="AJ156" s="19"/>
      <c r="AK156" s="1"/>
      <c r="AL156" s="1"/>
      <c r="AM156" s="1"/>
      <c r="AN156" s="19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208"/>
      <c r="BO156" s="208"/>
      <c r="BP156" s="208"/>
      <c r="BQ156" s="208"/>
      <c r="BR156" s="229"/>
      <c r="BS156" s="208"/>
      <c r="BT156" s="208"/>
      <c r="BU156" s="208"/>
      <c r="BV156" s="208"/>
      <c r="BW156" s="208"/>
      <c r="BX156" s="229"/>
      <c r="BY156" s="229"/>
      <c r="BZ156" s="208"/>
      <c r="CA156" s="229"/>
      <c r="CB156" s="229"/>
      <c r="CC156" s="1"/>
      <c r="CD156" s="1"/>
      <c r="CE156" s="1"/>
      <c r="CF156" s="1"/>
      <c r="CG156" s="1"/>
      <c r="CH156" s="1"/>
      <c r="CI156" s="1"/>
    </row>
    <row r="157" ht="21.0" hidden="1" customHeight="1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1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9"/>
      <c r="AC157" s="1"/>
      <c r="AD157" s="1"/>
      <c r="AE157" s="1"/>
      <c r="AF157" s="19"/>
      <c r="AG157" s="1"/>
      <c r="AH157" s="1"/>
      <c r="AI157" s="1"/>
      <c r="AJ157" s="19"/>
      <c r="AK157" s="1"/>
      <c r="AL157" s="1"/>
      <c r="AM157" s="1"/>
      <c r="AN157" s="19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208"/>
      <c r="BO157" s="208"/>
      <c r="BP157" s="208"/>
      <c r="BQ157" s="208"/>
      <c r="BR157" s="229"/>
      <c r="BS157" s="208"/>
      <c r="BT157" s="208"/>
      <c r="BU157" s="208"/>
      <c r="BV157" s="208"/>
      <c r="BW157" s="208"/>
      <c r="BX157" s="229"/>
      <c r="BY157" s="229"/>
      <c r="BZ157" s="208"/>
      <c r="CA157" s="229"/>
      <c r="CB157" s="229"/>
      <c r="CC157" s="1"/>
      <c r="CD157" s="1"/>
      <c r="CE157" s="1"/>
      <c r="CF157" s="1"/>
      <c r="CG157" s="1"/>
      <c r="CH157" s="1"/>
      <c r="CI157" s="1"/>
    </row>
    <row r="158" ht="21.0" hidden="1" customHeight="1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1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9"/>
      <c r="AC158" s="1"/>
      <c r="AD158" s="1"/>
      <c r="AE158" s="1"/>
      <c r="AF158" s="19"/>
      <c r="AG158" s="1"/>
      <c r="AH158" s="1"/>
      <c r="AI158" s="1"/>
      <c r="AJ158" s="19"/>
      <c r="AK158" s="1"/>
      <c r="AL158" s="1"/>
      <c r="AM158" s="1"/>
      <c r="AN158" s="19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208"/>
      <c r="BO158" s="208"/>
      <c r="BP158" s="208"/>
      <c r="BQ158" s="208"/>
      <c r="BR158" s="229"/>
      <c r="BS158" s="208"/>
      <c r="BT158" s="208"/>
      <c r="BU158" s="208"/>
      <c r="BV158" s="208"/>
      <c r="BW158" s="208"/>
      <c r="BX158" s="229"/>
      <c r="BY158" s="229"/>
      <c r="BZ158" s="208"/>
      <c r="CA158" s="229"/>
      <c r="CB158" s="229"/>
      <c r="CC158" s="1"/>
      <c r="CD158" s="1"/>
      <c r="CE158" s="1"/>
      <c r="CF158" s="1"/>
      <c r="CG158" s="1"/>
      <c r="CH158" s="1"/>
      <c r="CI158" s="1"/>
    </row>
    <row r="159" ht="21.0" hidden="1" customHeight="1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1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9"/>
      <c r="AC159" s="1"/>
      <c r="AD159" s="1"/>
      <c r="AE159" s="1"/>
      <c r="AF159" s="19"/>
      <c r="AG159" s="1"/>
      <c r="AH159" s="1"/>
      <c r="AI159" s="1"/>
      <c r="AJ159" s="19"/>
      <c r="AK159" s="1"/>
      <c r="AL159" s="1"/>
      <c r="AM159" s="1"/>
      <c r="AN159" s="19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208"/>
      <c r="BO159" s="208"/>
      <c r="BP159" s="208"/>
      <c r="BQ159" s="208"/>
      <c r="BR159" s="229"/>
      <c r="BS159" s="208"/>
      <c r="BT159" s="208"/>
      <c r="BU159" s="208"/>
      <c r="BV159" s="208"/>
      <c r="BW159" s="208"/>
      <c r="BX159" s="229"/>
      <c r="BY159" s="229"/>
      <c r="BZ159" s="208"/>
      <c r="CA159" s="229"/>
      <c r="CB159" s="229"/>
      <c r="CC159" s="1"/>
      <c r="CD159" s="1"/>
      <c r="CE159" s="1"/>
      <c r="CF159" s="1"/>
      <c r="CG159" s="1"/>
      <c r="CH159" s="1"/>
      <c r="CI159" s="1"/>
    </row>
    <row r="160" ht="21.0" hidden="1" customHeight="1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1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9"/>
      <c r="AC160" s="1"/>
      <c r="AD160" s="1"/>
      <c r="AE160" s="1"/>
      <c r="AF160" s="19"/>
      <c r="AG160" s="1"/>
      <c r="AH160" s="1"/>
      <c r="AI160" s="1"/>
      <c r="AJ160" s="19"/>
      <c r="AK160" s="1"/>
      <c r="AL160" s="1"/>
      <c r="AM160" s="1"/>
      <c r="AN160" s="19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208"/>
      <c r="BO160" s="208"/>
      <c r="BP160" s="208"/>
      <c r="BQ160" s="208"/>
      <c r="BR160" s="229"/>
      <c r="BS160" s="208"/>
      <c r="BT160" s="208"/>
      <c r="BU160" s="208"/>
      <c r="BV160" s="208"/>
      <c r="BW160" s="208"/>
      <c r="BX160" s="229"/>
      <c r="BY160" s="229"/>
      <c r="BZ160" s="208"/>
      <c r="CA160" s="229"/>
      <c r="CB160" s="229"/>
      <c r="CC160" s="1"/>
      <c r="CD160" s="1"/>
      <c r="CE160" s="1"/>
      <c r="CF160" s="1"/>
      <c r="CG160" s="1"/>
      <c r="CH160" s="1"/>
      <c r="CI160" s="1"/>
    </row>
    <row r="161" ht="21.0" hidden="1" customHeight="1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1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9"/>
      <c r="AC161" s="1"/>
      <c r="AD161" s="1"/>
      <c r="AE161" s="1"/>
      <c r="AF161" s="19"/>
      <c r="AG161" s="1"/>
      <c r="AH161" s="1"/>
      <c r="AI161" s="1"/>
      <c r="AJ161" s="19"/>
      <c r="AK161" s="1"/>
      <c r="AL161" s="1"/>
      <c r="AM161" s="1"/>
      <c r="AN161" s="19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208"/>
      <c r="BO161" s="208"/>
      <c r="BP161" s="208"/>
      <c r="BQ161" s="208"/>
      <c r="BR161" s="229"/>
      <c r="BS161" s="208"/>
      <c r="BT161" s="208"/>
      <c r="BU161" s="208"/>
      <c r="BV161" s="208"/>
      <c r="BW161" s="208"/>
      <c r="BX161" s="229"/>
      <c r="BY161" s="229"/>
      <c r="BZ161" s="208"/>
      <c r="CA161" s="229"/>
      <c r="CB161" s="229"/>
      <c r="CC161" s="1"/>
      <c r="CD161" s="1"/>
      <c r="CE161" s="1"/>
      <c r="CF161" s="1"/>
      <c r="CG161" s="1"/>
      <c r="CH161" s="1"/>
      <c r="CI161" s="1"/>
    </row>
    <row r="162" ht="21.0" hidden="1" customHeight="1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1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9"/>
      <c r="AC162" s="1"/>
      <c r="AD162" s="1"/>
      <c r="AE162" s="1"/>
      <c r="AF162" s="19"/>
      <c r="AG162" s="1"/>
      <c r="AH162" s="1"/>
      <c r="AI162" s="1"/>
      <c r="AJ162" s="19"/>
      <c r="AK162" s="1"/>
      <c r="AL162" s="1"/>
      <c r="AM162" s="1"/>
      <c r="AN162" s="19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208"/>
      <c r="BO162" s="208"/>
      <c r="BP162" s="208"/>
      <c r="BQ162" s="208"/>
      <c r="BR162" s="229"/>
      <c r="BS162" s="208"/>
      <c r="BT162" s="208"/>
      <c r="BU162" s="208"/>
      <c r="BV162" s="208"/>
      <c r="BW162" s="208"/>
      <c r="BX162" s="229"/>
      <c r="BY162" s="229"/>
      <c r="BZ162" s="208"/>
      <c r="CA162" s="229"/>
      <c r="CB162" s="229"/>
      <c r="CC162" s="1"/>
      <c r="CD162" s="1"/>
      <c r="CE162" s="1"/>
      <c r="CF162" s="1"/>
      <c r="CG162" s="1"/>
      <c r="CH162" s="1"/>
      <c r="CI162" s="1"/>
    </row>
    <row r="163" ht="21.0" hidden="1" customHeight="1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1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9"/>
      <c r="AC163" s="1"/>
      <c r="AD163" s="1"/>
      <c r="AE163" s="1"/>
      <c r="AF163" s="19"/>
      <c r="AG163" s="1"/>
      <c r="AH163" s="1"/>
      <c r="AI163" s="1"/>
      <c r="AJ163" s="19"/>
      <c r="AK163" s="1"/>
      <c r="AL163" s="1"/>
      <c r="AM163" s="1"/>
      <c r="AN163" s="19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208"/>
      <c r="BO163" s="208"/>
      <c r="BP163" s="208"/>
      <c r="BQ163" s="208"/>
      <c r="BR163" s="229"/>
      <c r="BS163" s="208"/>
      <c r="BT163" s="208"/>
      <c r="BU163" s="208"/>
      <c r="BV163" s="208"/>
      <c r="BW163" s="208"/>
      <c r="BX163" s="229"/>
      <c r="BY163" s="229"/>
      <c r="BZ163" s="208"/>
      <c r="CA163" s="229"/>
      <c r="CB163" s="229"/>
      <c r="CC163" s="1"/>
      <c r="CD163" s="1"/>
      <c r="CE163" s="1"/>
      <c r="CF163" s="1"/>
      <c r="CG163" s="1"/>
      <c r="CH163" s="1"/>
      <c r="CI163" s="1"/>
    </row>
    <row r="164" ht="21.0" hidden="1" customHeight="1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1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9"/>
      <c r="AC164" s="1"/>
      <c r="AD164" s="1"/>
      <c r="AE164" s="1"/>
      <c r="AF164" s="19"/>
      <c r="AG164" s="1"/>
      <c r="AH164" s="1"/>
      <c r="AI164" s="1"/>
      <c r="AJ164" s="19"/>
      <c r="AK164" s="1"/>
      <c r="AL164" s="1"/>
      <c r="AM164" s="1"/>
      <c r="AN164" s="19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208"/>
      <c r="BO164" s="208"/>
      <c r="BP164" s="208"/>
      <c r="BQ164" s="208"/>
      <c r="BR164" s="229"/>
      <c r="BS164" s="208"/>
      <c r="BT164" s="208"/>
      <c r="BU164" s="208"/>
      <c r="BV164" s="208"/>
      <c r="BW164" s="208"/>
      <c r="BX164" s="229"/>
      <c r="BY164" s="229"/>
      <c r="BZ164" s="208"/>
      <c r="CA164" s="229"/>
      <c r="CB164" s="229"/>
      <c r="CC164" s="1"/>
      <c r="CD164" s="1"/>
      <c r="CE164" s="1"/>
      <c r="CF164" s="1"/>
      <c r="CG164" s="1"/>
      <c r="CH164" s="1"/>
      <c r="CI164" s="1"/>
    </row>
    <row r="165" ht="21.0" hidden="1" customHeight="1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1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9"/>
      <c r="AC165" s="1"/>
      <c r="AD165" s="1"/>
      <c r="AE165" s="1"/>
      <c r="AF165" s="19"/>
      <c r="AG165" s="1"/>
      <c r="AH165" s="1"/>
      <c r="AI165" s="1"/>
      <c r="AJ165" s="19"/>
      <c r="AK165" s="1"/>
      <c r="AL165" s="1"/>
      <c r="AM165" s="1"/>
      <c r="AN165" s="19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208"/>
      <c r="BO165" s="208"/>
      <c r="BP165" s="208"/>
      <c r="BQ165" s="208"/>
      <c r="BR165" s="229"/>
      <c r="BS165" s="208"/>
      <c r="BT165" s="208"/>
      <c r="BU165" s="208"/>
      <c r="BV165" s="208"/>
      <c r="BW165" s="208"/>
      <c r="BX165" s="229"/>
      <c r="BY165" s="229"/>
      <c r="BZ165" s="208"/>
      <c r="CA165" s="229"/>
      <c r="CB165" s="229"/>
      <c r="CC165" s="1"/>
      <c r="CD165" s="1"/>
      <c r="CE165" s="1"/>
      <c r="CF165" s="1"/>
      <c r="CG165" s="1"/>
      <c r="CH165" s="1"/>
      <c r="CI165" s="1"/>
    </row>
    <row r="166" ht="21.0" hidden="1" customHeight="1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1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9"/>
      <c r="AC166" s="1"/>
      <c r="AD166" s="1"/>
      <c r="AE166" s="1"/>
      <c r="AF166" s="19"/>
      <c r="AG166" s="1"/>
      <c r="AH166" s="1"/>
      <c r="AI166" s="1"/>
      <c r="AJ166" s="19"/>
      <c r="AK166" s="1"/>
      <c r="AL166" s="1"/>
      <c r="AM166" s="1"/>
      <c r="AN166" s="19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208"/>
      <c r="BO166" s="208"/>
      <c r="BP166" s="208"/>
      <c r="BQ166" s="208"/>
      <c r="BR166" s="229"/>
      <c r="BS166" s="208"/>
      <c r="BT166" s="208"/>
      <c r="BU166" s="208"/>
      <c r="BV166" s="208"/>
      <c r="BW166" s="208"/>
      <c r="BX166" s="229"/>
      <c r="BY166" s="229"/>
      <c r="BZ166" s="208"/>
      <c r="CA166" s="229"/>
      <c r="CB166" s="229"/>
      <c r="CC166" s="1"/>
      <c r="CD166" s="1"/>
      <c r="CE166" s="1"/>
      <c r="CF166" s="1"/>
      <c r="CG166" s="1"/>
      <c r="CH166" s="1"/>
      <c r="CI166" s="1"/>
    </row>
    <row r="167" ht="21.0" hidden="1" customHeight="1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1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9"/>
      <c r="AC167" s="1"/>
      <c r="AD167" s="1"/>
      <c r="AE167" s="1"/>
      <c r="AF167" s="19"/>
      <c r="AG167" s="1"/>
      <c r="AH167" s="1"/>
      <c r="AI167" s="1"/>
      <c r="AJ167" s="19"/>
      <c r="AK167" s="1"/>
      <c r="AL167" s="1"/>
      <c r="AM167" s="1"/>
      <c r="AN167" s="19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208"/>
      <c r="BO167" s="208"/>
      <c r="BP167" s="208"/>
      <c r="BQ167" s="208"/>
      <c r="BR167" s="229"/>
      <c r="BS167" s="208"/>
      <c r="BT167" s="208"/>
      <c r="BU167" s="208"/>
      <c r="BV167" s="208"/>
      <c r="BW167" s="208"/>
      <c r="BX167" s="229"/>
      <c r="BY167" s="229"/>
      <c r="BZ167" s="208"/>
      <c r="CA167" s="229"/>
      <c r="CB167" s="229"/>
      <c r="CC167" s="1"/>
      <c r="CD167" s="1"/>
      <c r="CE167" s="1"/>
      <c r="CF167" s="1"/>
      <c r="CG167" s="1"/>
      <c r="CH167" s="1"/>
      <c r="CI167" s="1"/>
    </row>
    <row r="168" ht="21.0" hidden="1" customHeight="1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1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9"/>
      <c r="AC168" s="1"/>
      <c r="AD168" s="1"/>
      <c r="AE168" s="1"/>
      <c r="AF168" s="19"/>
      <c r="AG168" s="1"/>
      <c r="AH168" s="1"/>
      <c r="AI168" s="1"/>
      <c r="AJ168" s="19"/>
      <c r="AK168" s="1"/>
      <c r="AL168" s="1"/>
      <c r="AM168" s="1"/>
      <c r="AN168" s="19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208"/>
      <c r="BO168" s="208"/>
      <c r="BP168" s="208"/>
      <c r="BQ168" s="208"/>
      <c r="BR168" s="229"/>
      <c r="BS168" s="208"/>
      <c r="BT168" s="208"/>
      <c r="BU168" s="208"/>
      <c r="BV168" s="208"/>
      <c r="BW168" s="208"/>
      <c r="BX168" s="229"/>
      <c r="BY168" s="229"/>
      <c r="BZ168" s="208"/>
      <c r="CA168" s="229"/>
      <c r="CB168" s="229"/>
      <c r="CC168" s="1"/>
      <c r="CD168" s="1"/>
      <c r="CE168" s="1"/>
      <c r="CF168" s="1"/>
      <c r="CG168" s="1"/>
      <c r="CH168" s="1"/>
      <c r="CI168" s="1"/>
    </row>
    <row r="169" ht="21.0" hidden="1" customHeight="1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1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9"/>
      <c r="AC169" s="1"/>
      <c r="AD169" s="1"/>
      <c r="AE169" s="1"/>
      <c r="AF169" s="19"/>
      <c r="AG169" s="1"/>
      <c r="AH169" s="1"/>
      <c r="AI169" s="1"/>
      <c r="AJ169" s="19"/>
      <c r="AK169" s="1"/>
      <c r="AL169" s="1"/>
      <c r="AM169" s="1"/>
      <c r="AN169" s="19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208"/>
      <c r="BO169" s="208"/>
      <c r="BP169" s="208"/>
      <c r="BQ169" s="208"/>
      <c r="BR169" s="229"/>
      <c r="BS169" s="208"/>
      <c r="BT169" s="208"/>
      <c r="BU169" s="208"/>
      <c r="BV169" s="208"/>
      <c r="BW169" s="208"/>
      <c r="BX169" s="229"/>
      <c r="BY169" s="229"/>
      <c r="BZ169" s="208"/>
      <c r="CA169" s="229"/>
      <c r="CB169" s="229"/>
      <c r="CC169" s="1"/>
      <c r="CD169" s="1"/>
      <c r="CE169" s="1"/>
      <c r="CF169" s="1"/>
      <c r="CG169" s="1"/>
      <c r="CH169" s="1"/>
      <c r="CI169" s="1"/>
    </row>
    <row r="170" ht="21.0" hidden="1" customHeight="1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1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9"/>
      <c r="AC170" s="1"/>
      <c r="AD170" s="1"/>
      <c r="AE170" s="1"/>
      <c r="AF170" s="19"/>
      <c r="AG170" s="1"/>
      <c r="AH170" s="1"/>
      <c r="AI170" s="1"/>
      <c r="AJ170" s="19"/>
      <c r="AK170" s="1"/>
      <c r="AL170" s="1"/>
      <c r="AM170" s="1"/>
      <c r="AN170" s="19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208"/>
      <c r="BO170" s="208"/>
      <c r="BP170" s="208"/>
      <c r="BQ170" s="208"/>
      <c r="BR170" s="229"/>
      <c r="BS170" s="208"/>
      <c r="BT170" s="208"/>
      <c r="BU170" s="208"/>
      <c r="BV170" s="208"/>
      <c r="BW170" s="208"/>
      <c r="BX170" s="229"/>
      <c r="BY170" s="229"/>
      <c r="BZ170" s="208"/>
      <c r="CA170" s="229"/>
      <c r="CB170" s="229"/>
      <c r="CC170" s="1"/>
      <c r="CD170" s="1"/>
      <c r="CE170" s="1"/>
      <c r="CF170" s="1"/>
      <c r="CG170" s="1"/>
      <c r="CH170" s="1"/>
      <c r="CI170" s="1"/>
    </row>
    <row r="171" ht="21.0" hidden="1" customHeight="1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1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9"/>
      <c r="AC171" s="1"/>
      <c r="AD171" s="1"/>
      <c r="AE171" s="1"/>
      <c r="AF171" s="19"/>
      <c r="AG171" s="1"/>
      <c r="AH171" s="1"/>
      <c r="AI171" s="1"/>
      <c r="AJ171" s="19"/>
      <c r="AK171" s="1"/>
      <c r="AL171" s="1"/>
      <c r="AM171" s="1"/>
      <c r="AN171" s="19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208"/>
      <c r="BO171" s="208"/>
      <c r="BP171" s="208"/>
      <c r="BQ171" s="208"/>
      <c r="BR171" s="229"/>
      <c r="BS171" s="208"/>
      <c r="BT171" s="208"/>
      <c r="BU171" s="208"/>
      <c r="BV171" s="208"/>
      <c r="BW171" s="208"/>
      <c r="BX171" s="229"/>
      <c r="BY171" s="229"/>
      <c r="BZ171" s="208"/>
      <c r="CA171" s="229"/>
      <c r="CB171" s="229"/>
      <c r="CC171" s="1"/>
      <c r="CD171" s="1"/>
      <c r="CE171" s="1"/>
      <c r="CF171" s="1"/>
      <c r="CG171" s="1"/>
      <c r="CH171" s="1"/>
      <c r="CI171" s="1"/>
    </row>
    <row r="172" ht="21.0" hidden="1" customHeight="1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1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9"/>
      <c r="AC172" s="1"/>
      <c r="AD172" s="1"/>
      <c r="AE172" s="1"/>
      <c r="AF172" s="19"/>
      <c r="AG172" s="1"/>
      <c r="AH172" s="1"/>
      <c r="AI172" s="1"/>
      <c r="AJ172" s="19"/>
      <c r="AK172" s="1"/>
      <c r="AL172" s="1"/>
      <c r="AM172" s="1"/>
      <c r="AN172" s="19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208"/>
      <c r="BO172" s="208"/>
      <c r="BP172" s="208"/>
      <c r="BQ172" s="208"/>
      <c r="BR172" s="229"/>
      <c r="BS172" s="208"/>
      <c r="BT172" s="208"/>
      <c r="BU172" s="208"/>
      <c r="BV172" s="208"/>
      <c r="BW172" s="208"/>
      <c r="BX172" s="229"/>
      <c r="BY172" s="229"/>
      <c r="BZ172" s="208"/>
      <c r="CA172" s="229"/>
      <c r="CB172" s="229"/>
      <c r="CC172" s="1"/>
      <c r="CD172" s="1"/>
      <c r="CE172" s="1"/>
      <c r="CF172" s="1"/>
      <c r="CG172" s="1"/>
      <c r="CH172" s="1"/>
      <c r="CI172" s="1"/>
    </row>
    <row r="173" ht="21.0" hidden="1" customHeight="1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1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9"/>
      <c r="AC173" s="1"/>
      <c r="AD173" s="1"/>
      <c r="AE173" s="1"/>
      <c r="AF173" s="19"/>
      <c r="AG173" s="1"/>
      <c r="AH173" s="1"/>
      <c r="AI173" s="1"/>
      <c r="AJ173" s="19"/>
      <c r="AK173" s="1"/>
      <c r="AL173" s="1"/>
      <c r="AM173" s="1"/>
      <c r="AN173" s="19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208"/>
      <c r="BO173" s="208"/>
      <c r="BP173" s="208"/>
      <c r="BQ173" s="208"/>
      <c r="BR173" s="229"/>
      <c r="BS173" s="208"/>
      <c r="BT173" s="208"/>
      <c r="BU173" s="208"/>
      <c r="BV173" s="208"/>
      <c r="BW173" s="208"/>
      <c r="BX173" s="229"/>
      <c r="BY173" s="229"/>
      <c r="BZ173" s="208"/>
      <c r="CA173" s="229"/>
      <c r="CB173" s="229"/>
      <c r="CC173" s="1"/>
      <c r="CD173" s="1"/>
      <c r="CE173" s="1"/>
      <c r="CF173" s="1"/>
      <c r="CG173" s="1"/>
      <c r="CH173" s="1"/>
      <c r="CI173" s="1"/>
    </row>
    <row r="174" ht="21.0" hidden="1" customHeight="1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1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9"/>
      <c r="AC174" s="1"/>
      <c r="AD174" s="1"/>
      <c r="AE174" s="1"/>
      <c r="AF174" s="19"/>
      <c r="AG174" s="1"/>
      <c r="AH174" s="1"/>
      <c r="AI174" s="1"/>
      <c r="AJ174" s="19"/>
      <c r="AK174" s="1"/>
      <c r="AL174" s="1"/>
      <c r="AM174" s="1"/>
      <c r="AN174" s="19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208"/>
      <c r="BO174" s="208"/>
      <c r="BP174" s="208"/>
      <c r="BQ174" s="208"/>
      <c r="BR174" s="229"/>
      <c r="BS174" s="208"/>
      <c r="BT174" s="208"/>
      <c r="BU174" s="208"/>
      <c r="BV174" s="208"/>
      <c r="BW174" s="208"/>
      <c r="BX174" s="229"/>
      <c r="BY174" s="229"/>
      <c r="BZ174" s="208"/>
      <c r="CA174" s="229"/>
      <c r="CB174" s="229"/>
      <c r="CC174" s="1"/>
      <c r="CD174" s="1"/>
      <c r="CE174" s="1"/>
      <c r="CF174" s="1"/>
      <c r="CG174" s="1"/>
      <c r="CH174" s="1"/>
      <c r="CI174" s="1"/>
    </row>
    <row r="175" ht="21.0" hidden="1" customHeight="1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1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9"/>
      <c r="AC175" s="1"/>
      <c r="AD175" s="1"/>
      <c r="AE175" s="1"/>
      <c r="AF175" s="19"/>
      <c r="AG175" s="1"/>
      <c r="AH175" s="1"/>
      <c r="AI175" s="1"/>
      <c r="AJ175" s="19"/>
      <c r="AK175" s="1"/>
      <c r="AL175" s="1"/>
      <c r="AM175" s="1"/>
      <c r="AN175" s="19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208"/>
      <c r="BO175" s="208"/>
      <c r="BP175" s="208"/>
      <c r="BQ175" s="208"/>
      <c r="BR175" s="229"/>
      <c r="BS175" s="208"/>
      <c r="BT175" s="208"/>
      <c r="BU175" s="208"/>
      <c r="BV175" s="208"/>
      <c r="BW175" s="208"/>
      <c r="BX175" s="229"/>
      <c r="BY175" s="229"/>
      <c r="BZ175" s="208"/>
      <c r="CA175" s="229"/>
      <c r="CB175" s="229"/>
      <c r="CC175" s="1"/>
      <c r="CD175" s="1"/>
      <c r="CE175" s="1"/>
      <c r="CF175" s="1"/>
      <c r="CG175" s="1"/>
      <c r="CH175" s="1"/>
      <c r="CI175" s="1"/>
    </row>
    <row r="176" ht="21.0" hidden="1" customHeight="1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1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9"/>
      <c r="AC176" s="1"/>
      <c r="AD176" s="1"/>
      <c r="AE176" s="1"/>
      <c r="AF176" s="19"/>
      <c r="AG176" s="1"/>
      <c r="AH176" s="1"/>
      <c r="AI176" s="1"/>
      <c r="AJ176" s="19"/>
      <c r="AK176" s="1"/>
      <c r="AL176" s="1"/>
      <c r="AM176" s="1"/>
      <c r="AN176" s="19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208"/>
      <c r="BO176" s="208"/>
      <c r="BP176" s="208"/>
      <c r="BQ176" s="208"/>
      <c r="BR176" s="229"/>
      <c r="BS176" s="208"/>
      <c r="BT176" s="208"/>
      <c r="BU176" s="208"/>
      <c r="BV176" s="208"/>
      <c r="BW176" s="208"/>
      <c r="BX176" s="229"/>
      <c r="BY176" s="229"/>
      <c r="BZ176" s="208"/>
      <c r="CA176" s="229"/>
      <c r="CB176" s="229"/>
      <c r="CC176" s="1"/>
      <c r="CD176" s="1"/>
      <c r="CE176" s="1"/>
      <c r="CF176" s="1"/>
      <c r="CG176" s="1"/>
      <c r="CH176" s="1"/>
      <c r="CI176" s="1"/>
    </row>
    <row r="177" ht="21.0" hidden="1" customHeight="1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1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9"/>
      <c r="AC177" s="1"/>
      <c r="AD177" s="1"/>
      <c r="AE177" s="1"/>
      <c r="AF177" s="19"/>
      <c r="AG177" s="1"/>
      <c r="AH177" s="1"/>
      <c r="AI177" s="1"/>
      <c r="AJ177" s="19"/>
      <c r="AK177" s="1"/>
      <c r="AL177" s="1"/>
      <c r="AM177" s="1"/>
      <c r="AN177" s="19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208"/>
      <c r="BO177" s="208"/>
      <c r="BP177" s="208"/>
      <c r="BQ177" s="208"/>
      <c r="BR177" s="229"/>
      <c r="BS177" s="208"/>
      <c r="BT177" s="208"/>
      <c r="BU177" s="208"/>
      <c r="BV177" s="208"/>
      <c r="BW177" s="208"/>
      <c r="BX177" s="229"/>
      <c r="BY177" s="229"/>
      <c r="BZ177" s="208"/>
      <c r="CA177" s="229"/>
      <c r="CB177" s="229"/>
      <c r="CC177" s="1"/>
      <c r="CD177" s="1"/>
      <c r="CE177" s="1"/>
      <c r="CF177" s="1"/>
      <c r="CG177" s="1"/>
      <c r="CH177" s="1"/>
      <c r="CI177" s="1"/>
    </row>
    <row r="178" ht="21.0" hidden="1" customHeight="1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1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9"/>
      <c r="AC178" s="1"/>
      <c r="AD178" s="1"/>
      <c r="AE178" s="1"/>
      <c r="AF178" s="19"/>
      <c r="AG178" s="1"/>
      <c r="AH178" s="1"/>
      <c r="AI178" s="1"/>
      <c r="AJ178" s="19"/>
      <c r="AK178" s="1"/>
      <c r="AL178" s="1"/>
      <c r="AM178" s="1"/>
      <c r="AN178" s="19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208"/>
      <c r="BO178" s="208"/>
      <c r="BP178" s="208"/>
      <c r="BQ178" s="208"/>
      <c r="BR178" s="229"/>
      <c r="BS178" s="208"/>
      <c r="BT178" s="208"/>
      <c r="BU178" s="208"/>
      <c r="BV178" s="208"/>
      <c r="BW178" s="208"/>
      <c r="BX178" s="229"/>
      <c r="BY178" s="229"/>
      <c r="BZ178" s="208"/>
      <c r="CA178" s="229"/>
      <c r="CB178" s="229"/>
      <c r="CC178" s="1"/>
      <c r="CD178" s="1"/>
      <c r="CE178" s="1"/>
      <c r="CF178" s="1"/>
      <c r="CG178" s="1"/>
      <c r="CH178" s="1"/>
      <c r="CI178" s="1"/>
    </row>
    <row r="179" ht="21.0" hidden="1" customHeight="1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1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9"/>
      <c r="AC179" s="1"/>
      <c r="AD179" s="1"/>
      <c r="AE179" s="1"/>
      <c r="AF179" s="19"/>
      <c r="AG179" s="1"/>
      <c r="AH179" s="1"/>
      <c r="AI179" s="1"/>
      <c r="AJ179" s="19"/>
      <c r="AK179" s="1"/>
      <c r="AL179" s="1"/>
      <c r="AM179" s="1"/>
      <c r="AN179" s="19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208"/>
      <c r="BO179" s="208"/>
      <c r="BP179" s="208"/>
      <c r="BQ179" s="208"/>
      <c r="BR179" s="229"/>
      <c r="BS179" s="208"/>
      <c r="BT179" s="208"/>
      <c r="BU179" s="208"/>
      <c r="BV179" s="208"/>
      <c r="BW179" s="208"/>
      <c r="BX179" s="229"/>
      <c r="BY179" s="229"/>
      <c r="BZ179" s="208"/>
      <c r="CA179" s="229"/>
      <c r="CB179" s="229"/>
      <c r="CC179" s="1"/>
      <c r="CD179" s="1"/>
      <c r="CE179" s="1"/>
      <c r="CF179" s="1"/>
      <c r="CG179" s="1"/>
      <c r="CH179" s="1"/>
      <c r="CI179" s="1"/>
    </row>
    <row r="180" ht="21.0" hidden="1" customHeight="1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1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9"/>
      <c r="AC180" s="1"/>
      <c r="AD180" s="1"/>
      <c r="AE180" s="1"/>
      <c r="AF180" s="19"/>
      <c r="AG180" s="1"/>
      <c r="AH180" s="1"/>
      <c r="AI180" s="1"/>
      <c r="AJ180" s="19"/>
      <c r="AK180" s="1"/>
      <c r="AL180" s="1"/>
      <c r="AM180" s="1"/>
      <c r="AN180" s="19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208"/>
      <c r="BO180" s="208"/>
      <c r="BP180" s="208"/>
      <c r="BQ180" s="208"/>
      <c r="BR180" s="229"/>
      <c r="BS180" s="208"/>
      <c r="BT180" s="208"/>
      <c r="BU180" s="208"/>
      <c r="BV180" s="208"/>
      <c r="BW180" s="208"/>
      <c r="BX180" s="229"/>
      <c r="BY180" s="229"/>
      <c r="BZ180" s="208"/>
      <c r="CA180" s="229"/>
      <c r="CB180" s="229"/>
      <c r="CC180" s="1"/>
      <c r="CD180" s="1"/>
      <c r="CE180" s="1"/>
      <c r="CF180" s="1"/>
      <c r="CG180" s="1"/>
      <c r="CH180" s="1"/>
      <c r="CI180" s="1"/>
    </row>
    <row r="181" ht="21.0" hidden="1" customHeight="1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21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9"/>
      <c r="AC181" s="1"/>
      <c r="AD181" s="1"/>
      <c r="AE181" s="1"/>
      <c r="AF181" s="19"/>
      <c r="AG181" s="1"/>
      <c r="AH181" s="1"/>
      <c r="AI181" s="1"/>
      <c r="AJ181" s="19"/>
      <c r="AK181" s="1"/>
      <c r="AL181" s="1"/>
      <c r="AM181" s="1"/>
      <c r="AN181" s="19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208"/>
      <c r="BO181" s="208"/>
      <c r="BP181" s="208"/>
      <c r="BQ181" s="208"/>
      <c r="BR181" s="229"/>
      <c r="BS181" s="208"/>
      <c r="BT181" s="208"/>
      <c r="BU181" s="208"/>
      <c r="BV181" s="208"/>
      <c r="BW181" s="208"/>
      <c r="BX181" s="229"/>
      <c r="BY181" s="229"/>
      <c r="BZ181" s="208"/>
      <c r="CA181" s="229"/>
      <c r="CB181" s="229"/>
      <c r="CC181" s="1"/>
      <c r="CD181" s="1"/>
      <c r="CE181" s="1"/>
      <c r="CF181" s="1"/>
      <c r="CG181" s="1"/>
      <c r="CH181" s="1"/>
      <c r="CI181" s="1"/>
    </row>
    <row r="182" ht="21.0" hidden="1" customHeight="1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21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9"/>
      <c r="AC182" s="1"/>
      <c r="AD182" s="1"/>
      <c r="AE182" s="1"/>
      <c r="AF182" s="19"/>
      <c r="AG182" s="1"/>
      <c r="AH182" s="1"/>
      <c r="AI182" s="1"/>
      <c r="AJ182" s="19"/>
      <c r="AK182" s="1"/>
      <c r="AL182" s="1"/>
      <c r="AM182" s="1"/>
      <c r="AN182" s="19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208"/>
      <c r="BO182" s="208"/>
      <c r="BP182" s="208"/>
      <c r="BQ182" s="208"/>
      <c r="BR182" s="229"/>
      <c r="BS182" s="208"/>
      <c r="BT182" s="208"/>
      <c r="BU182" s="208"/>
      <c r="BV182" s="208"/>
      <c r="BW182" s="208"/>
      <c r="BX182" s="229"/>
      <c r="BY182" s="229"/>
      <c r="BZ182" s="208"/>
      <c r="CA182" s="229"/>
      <c r="CB182" s="229"/>
      <c r="CC182" s="1"/>
      <c r="CD182" s="1"/>
      <c r="CE182" s="1"/>
      <c r="CF182" s="1"/>
      <c r="CG182" s="1"/>
      <c r="CH182" s="1"/>
      <c r="CI182" s="1"/>
    </row>
    <row r="183" ht="21.0" hidden="1" customHeight="1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21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9"/>
      <c r="AC183" s="1"/>
      <c r="AD183" s="1"/>
      <c r="AE183" s="1"/>
      <c r="AF183" s="19"/>
      <c r="AG183" s="1"/>
      <c r="AH183" s="1"/>
      <c r="AI183" s="1"/>
      <c r="AJ183" s="19"/>
      <c r="AK183" s="1"/>
      <c r="AL183" s="1"/>
      <c r="AM183" s="1"/>
      <c r="AN183" s="19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208"/>
      <c r="BO183" s="208"/>
      <c r="BP183" s="208"/>
      <c r="BQ183" s="208"/>
      <c r="BR183" s="229"/>
      <c r="BS183" s="208"/>
      <c r="BT183" s="208"/>
      <c r="BU183" s="208"/>
      <c r="BV183" s="208"/>
      <c r="BW183" s="208"/>
      <c r="BX183" s="229"/>
      <c r="BY183" s="229"/>
      <c r="BZ183" s="208"/>
      <c r="CA183" s="229"/>
      <c r="CB183" s="229"/>
      <c r="CC183" s="1"/>
      <c r="CD183" s="1"/>
      <c r="CE183" s="1"/>
      <c r="CF183" s="1"/>
      <c r="CG183" s="1"/>
      <c r="CH183" s="1"/>
      <c r="CI183" s="1"/>
    </row>
    <row r="184" ht="21.0" hidden="1" customHeight="1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21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9"/>
      <c r="AC184" s="1"/>
      <c r="AD184" s="1"/>
      <c r="AE184" s="1"/>
      <c r="AF184" s="19"/>
      <c r="AG184" s="1"/>
      <c r="AH184" s="1"/>
      <c r="AI184" s="1"/>
      <c r="AJ184" s="19"/>
      <c r="AK184" s="1"/>
      <c r="AL184" s="1"/>
      <c r="AM184" s="1"/>
      <c r="AN184" s="19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208"/>
      <c r="BO184" s="208"/>
      <c r="BP184" s="208"/>
      <c r="BQ184" s="208"/>
      <c r="BR184" s="229"/>
      <c r="BS184" s="208"/>
      <c r="BT184" s="208"/>
      <c r="BU184" s="208"/>
      <c r="BV184" s="208"/>
      <c r="BW184" s="208"/>
      <c r="BX184" s="229"/>
      <c r="BY184" s="229"/>
      <c r="BZ184" s="208"/>
      <c r="CA184" s="229"/>
      <c r="CB184" s="229"/>
      <c r="CC184" s="1"/>
      <c r="CD184" s="1"/>
      <c r="CE184" s="1"/>
      <c r="CF184" s="1"/>
      <c r="CG184" s="1"/>
      <c r="CH184" s="1"/>
      <c r="CI184" s="1"/>
    </row>
    <row r="185" ht="21.0" hidden="1" customHeight="1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21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9"/>
      <c r="AC185" s="1"/>
      <c r="AD185" s="1"/>
      <c r="AE185" s="1"/>
      <c r="AF185" s="19"/>
      <c r="AG185" s="1"/>
      <c r="AH185" s="1"/>
      <c r="AI185" s="1"/>
      <c r="AJ185" s="19"/>
      <c r="AK185" s="1"/>
      <c r="AL185" s="1"/>
      <c r="AM185" s="1"/>
      <c r="AN185" s="19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208"/>
      <c r="BO185" s="208"/>
      <c r="BP185" s="208"/>
      <c r="BQ185" s="208"/>
      <c r="BR185" s="229"/>
      <c r="BS185" s="208"/>
      <c r="BT185" s="208"/>
      <c r="BU185" s="208"/>
      <c r="BV185" s="208"/>
      <c r="BW185" s="208"/>
      <c r="BX185" s="229"/>
      <c r="BY185" s="229"/>
      <c r="BZ185" s="208"/>
      <c r="CA185" s="229"/>
      <c r="CB185" s="229"/>
      <c r="CC185" s="1"/>
      <c r="CD185" s="1"/>
      <c r="CE185" s="1"/>
      <c r="CF185" s="1"/>
      <c r="CG185" s="1"/>
      <c r="CH185" s="1"/>
      <c r="CI185" s="1"/>
    </row>
    <row r="186" ht="21.0" hidden="1" customHeight="1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21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9"/>
      <c r="AC186" s="1"/>
      <c r="AD186" s="1"/>
      <c r="AE186" s="1"/>
      <c r="AF186" s="19"/>
      <c r="AG186" s="1"/>
      <c r="AH186" s="1"/>
      <c r="AI186" s="1"/>
      <c r="AJ186" s="19"/>
      <c r="AK186" s="1"/>
      <c r="AL186" s="1"/>
      <c r="AM186" s="1"/>
      <c r="AN186" s="19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208"/>
      <c r="BO186" s="208"/>
      <c r="BP186" s="208"/>
      <c r="BQ186" s="208"/>
      <c r="BR186" s="229"/>
      <c r="BS186" s="208"/>
      <c r="BT186" s="208"/>
      <c r="BU186" s="208"/>
      <c r="BV186" s="208"/>
      <c r="BW186" s="208"/>
      <c r="BX186" s="229"/>
      <c r="BY186" s="229"/>
      <c r="BZ186" s="208"/>
      <c r="CA186" s="229"/>
      <c r="CB186" s="229"/>
      <c r="CC186" s="1"/>
      <c r="CD186" s="1"/>
      <c r="CE186" s="1"/>
      <c r="CF186" s="1"/>
      <c r="CG186" s="1"/>
      <c r="CH186" s="1"/>
      <c r="CI186" s="1"/>
    </row>
    <row r="187" ht="21.0" hidden="1" customHeight="1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21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9"/>
      <c r="AC187" s="1"/>
      <c r="AD187" s="1"/>
      <c r="AE187" s="1"/>
      <c r="AF187" s="19"/>
      <c r="AG187" s="1"/>
      <c r="AH187" s="1"/>
      <c r="AI187" s="1"/>
      <c r="AJ187" s="19"/>
      <c r="AK187" s="1"/>
      <c r="AL187" s="1"/>
      <c r="AM187" s="1"/>
      <c r="AN187" s="19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208"/>
      <c r="BO187" s="208"/>
      <c r="BP187" s="208"/>
      <c r="BQ187" s="208"/>
      <c r="BR187" s="229"/>
      <c r="BS187" s="208"/>
      <c r="BT187" s="208"/>
      <c r="BU187" s="208"/>
      <c r="BV187" s="208"/>
      <c r="BW187" s="208"/>
      <c r="BX187" s="229"/>
      <c r="BY187" s="229"/>
      <c r="BZ187" s="208"/>
      <c r="CA187" s="229"/>
      <c r="CB187" s="229"/>
      <c r="CC187" s="1"/>
      <c r="CD187" s="1"/>
      <c r="CE187" s="1"/>
      <c r="CF187" s="1"/>
      <c r="CG187" s="1"/>
      <c r="CH187" s="1"/>
      <c r="CI187" s="1"/>
    </row>
    <row r="188" ht="21.0" hidden="1" customHeight="1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21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9"/>
      <c r="AC188" s="1"/>
      <c r="AD188" s="1"/>
      <c r="AE188" s="1"/>
      <c r="AF188" s="19"/>
      <c r="AG188" s="1"/>
      <c r="AH188" s="1"/>
      <c r="AI188" s="1"/>
      <c r="AJ188" s="19"/>
      <c r="AK188" s="1"/>
      <c r="AL188" s="1"/>
      <c r="AM188" s="1"/>
      <c r="AN188" s="19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208"/>
      <c r="BO188" s="208"/>
      <c r="BP188" s="208"/>
      <c r="BQ188" s="208"/>
      <c r="BR188" s="229"/>
      <c r="BS188" s="208"/>
      <c r="BT188" s="208"/>
      <c r="BU188" s="208"/>
      <c r="BV188" s="208"/>
      <c r="BW188" s="208"/>
      <c r="BX188" s="229"/>
      <c r="BY188" s="229"/>
      <c r="BZ188" s="208"/>
      <c r="CA188" s="229"/>
      <c r="CB188" s="229"/>
      <c r="CC188" s="1"/>
      <c r="CD188" s="1"/>
      <c r="CE188" s="1"/>
      <c r="CF188" s="1"/>
      <c r="CG188" s="1"/>
      <c r="CH188" s="1"/>
      <c r="CI188" s="1"/>
    </row>
    <row r="189" ht="21.0" hidden="1" customHeight="1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21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9"/>
      <c r="AC189" s="1"/>
      <c r="AD189" s="1"/>
      <c r="AE189" s="1"/>
      <c r="AF189" s="19"/>
      <c r="AG189" s="1"/>
      <c r="AH189" s="1"/>
      <c r="AI189" s="1"/>
      <c r="AJ189" s="19"/>
      <c r="AK189" s="1"/>
      <c r="AL189" s="1"/>
      <c r="AM189" s="1"/>
      <c r="AN189" s="19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208"/>
      <c r="BO189" s="208"/>
      <c r="BP189" s="208"/>
      <c r="BQ189" s="208"/>
      <c r="BR189" s="229"/>
      <c r="BS189" s="208"/>
      <c r="BT189" s="208"/>
      <c r="BU189" s="208"/>
      <c r="BV189" s="208"/>
      <c r="BW189" s="208"/>
      <c r="BX189" s="229"/>
      <c r="BY189" s="229"/>
      <c r="BZ189" s="208"/>
      <c r="CA189" s="229"/>
      <c r="CB189" s="229"/>
      <c r="CC189" s="1"/>
      <c r="CD189" s="1"/>
      <c r="CE189" s="1"/>
      <c r="CF189" s="1"/>
      <c r="CG189" s="1"/>
      <c r="CH189" s="1"/>
      <c r="CI189" s="1"/>
    </row>
    <row r="190" ht="21.0" hidden="1" customHeight="1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21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9"/>
      <c r="AC190" s="1"/>
      <c r="AD190" s="1"/>
      <c r="AE190" s="1"/>
      <c r="AF190" s="19"/>
      <c r="AG190" s="1"/>
      <c r="AH190" s="1"/>
      <c r="AI190" s="1"/>
      <c r="AJ190" s="19"/>
      <c r="AK190" s="1"/>
      <c r="AL190" s="1"/>
      <c r="AM190" s="1"/>
      <c r="AN190" s="19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208"/>
      <c r="BO190" s="208"/>
      <c r="BP190" s="208"/>
      <c r="BQ190" s="208"/>
      <c r="BR190" s="229"/>
      <c r="BS190" s="208"/>
      <c r="BT190" s="208"/>
      <c r="BU190" s="208"/>
      <c r="BV190" s="208"/>
      <c r="BW190" s="208"/>
      <c r="BX190" s="229"/>
      <c r="BY190" s="229"/>
      <c r="BZ190" s="208"/>
      <c r="CA190" s="229"/>
      <c r="CB190" s="229"/>
      <c r="CC190" s="1"/>
      <c r="CD190" s="1"/>
      <c r="CE190" s="1"/>
      <c r="CF190" s="1"/>
      <c r="CG190" s="1"/>
      <c r="CH190" s="1"/>
      <c r="CI190" s="1"/>
    </row>
    <row r="191" ht="21.0" hidden="1" customHeight="1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21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9"/>
      <c r="AC191" s="1"/>
      <c r="AD191" s="1"/>
      <c r="AE191" s="1"/>
      <c r="AF191" s="19"/>
      <c r="AG191" s="1"/>
      <c r="AH191" s="1"/>
      <c r="AI191" s="1"/>
      <c r="AJ191" s="19"/>
      <c r="AK191" s="1"/>
      <c r="AL191" s="1"/>
      <c r="AM191" s="1"/>
      <c r="AN191" s="19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208"/>
      <c r="BO191" s="208"/>
      <c r="BP191" s="208"/>
      <c r="BQ191" s="208"/>
      <c r="BR191" s="229"/>
      <c r="BS191" s="208"/>
      <c r="BT191" s="208"/>
      <c r="BU191" s="208"/>
      <c r="BV191" s="208"/>
      <c r="BW191" s="208"/>
      <c r="BX191" s="229"/>
      <c r="BY191" s="229"/>
      <c r="BZ191" s="208"/>
      <c r="CA191" s="229"/>
      <c r="CB191" s="229"/>
      <c r="CC191" s="1"/>
      <c r="CD191" s="1"/>
      <c r="CE191" s="1"/>
      <c r="CF191" s="1"/>
      <c r="CG191" s="1"/>
      <c r="CH191" s="1"/>
      <c r="CI191" s="1"/>
    </row>
    <row r="192" ht="21.0" hidden="1" customHeight="1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21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9"/>
      <c r="AC192" s="1"/>
      <c r="AD192" s="1"/>
      <c r="AE192" s="1"/>
      <c r="AF192" s="19"/>
      <c r="AG192" s="1"/>
      <c r="AH192" s="1"/>
      <c r="AI192" s="1"/>
      <c r="AJ192" s="19"/>
      <c r="AK192" s="1"/>
      <c r="AL192" s="1"/>
      <c r="AM192" s="1"/>
      <c r="AN192" s="19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208"/>
      <c r="BO192" s="208"/>
      <c r="BP192" s="208"/>
      <c r="BQ192" s="208"/>
      <c r="BR192" s="229"/>
      <c r="BS192" s="208"/>
      <c r="BT192" s="208"/>
      <c r="BU192" s="208"/>
      <c r="BV192" s="208"/>
      <c r="BW192" s="208"/>
      <c r="BX192" s="229"/>
      <c r="BY192" s="229"/>
      <c r="BZ192" s="208"/>
      <c r="CA192" s="229"/>
      <c r="CB192" s="229"/>
      <c r="CC192" s="1"/>
      <c r="CD192" s="1"/>
      <c r="CE192" s="1"/>
      <c r="CF192" s="1"/>
      <c r="CG192" s="1"/>
      <c r="CH192" s="1"/>
      <c r="CI192" s="1"/>
    </row>
    <row r="193" ht="21.0" hidden="1" customHeight="1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21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9"/>
      <c r="AC193" s="1"/>
      <c r="AD193" s="1"/>
      <c r="AE193" s="1"/>
      <c r="AF193" s="19"/>
      <c r="AG193" s="1"/>
      <c r="AH193" s="1"/>
      <c r="AI193" s="1"/>
      <c r="AJ193" s="19"/>
      <c r="AK193" s="1"/>
      <c r="AL193" s="1"/>
      <c r="AM193" s="1"/>
      <c r="AN193" s="19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208"/>
      <c r="BO193" s="208"/>
      <c r="BP193" s="208"/>
      <c r="BQ193" s="208"/>
      <c r="BR193" s="229"/>
      <c r="BS193" s="208"/>
      <c r="BT193" s="208"/>
      <c r="BU193" s="208"/>
      <c r="BV193" s="208"/>
      <c r="BW193" s="208"/>
      <c r="BX193" s="229"/>
      <c r="BY193" s="229"/>
      <c r="BZ193" s="208"/>
      <c r="CA193" s="229"/>
      <c r="CB193" s="229"/>
      <c r="CC193" s="1"/>
      <c r="CD193" s="1"/>
      <c r="CE193" s="1"/>
      <c r="CF193" s="1"/>
      <c r="CG193" s="1"/>
      <c r="CH193" s="1"/>
      <c r="CI193" s="1"/>
    </row>
    <row r="194" ht="21.0" hidden="1" customHeight="1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21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9"/>
      <c r="AC194" s="1"/>
      <c r="AD194" s="1"/>
      <c r="AE194" s="1"/>
      <c r="AF194" s="19"/>
      <c r="AG194" s="1"/>
      <c r="AH194" s="1"/>
      <c r="AI194" s="1"/>
      <c r="AJ194" s="19"/>
      <c r="AK194" s="1"/>
      <c r="AL194" s="1"/>
      <c r="AM194" s="1"/>
      <c r="AN194" s="19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208"/>
      <c r="BO194" s="208"/>
      <c r="BP194" s="208"/>
      <c r="BQ194" s="208"/>
      <c r="BR194" s="229"/>
      <c r="BS194" s="208"/>
      <c r="BT194" s="208"/>
      <c r="BU194" s="208"/>
      <c r="BV194" s="208"/>
      <c r="BW194" s="208"/>
      <c r="BX194" s="229"/>
      <c r="BY194" s="229"/>
      <c r="BZ194" s="208"/>
      <c r="CA194" s="229"/>
      <c r="CB194" s="229"/>
      <c r="CC194" s="1"/>
      <c r="CD194" s="1"/>
      <c r="CE194" s="1"/>
      <c r="CF194" s="1"/>
      <c r="CG194" s="1"/>
      <c r="CH194" s="1"/>
      <c r="CI194" s="1"/>
    </row>
    <row r="195" ht="21.0" hidden="1" customHeight="1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21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9"/>
      <c r="AC195" s="1"/>
      <c r="AD195" s="1"/>
      <c r="AE195" s="1"/>
      <c r="AF195" s="19"/>
      <c r="AG195" s="1"/>
      <c r="AH195" s="1"/>
      <c r="AI195" s="1"/>
      <c r="AJ195" s="19"/>
      <c r="AK195" s="1"/>
      <c r="AL195" s="1"/>
      <c r="AM195" s="1"/>
      <c r="AN195" s="19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208"/>
      <c r="BO195" s="208"/>
      <c r="BP195" s="208"/>
      <c r="BQ195" s="208"/>
      <c r="BR195" s="229"/>
      <c r="BS195" s="208"/>
      <c r="BT195" s="208"/>
      <c r="BU195" s="208"/>
      <c r="BV195" s="208"/>
      <c r="BW195" s="208"/>
      <c r="BX195" s="229"/>
      <c r="BY195" s="229"/>
      <c r="BZ195" s="208"/>
      <c r="CA195" s="229"/>
      <c r="CB195" s="229"/>
      <c r="CC195" s="1"/>
      <c r="CD195" s="1"/>
      <c r="CE195" s="1"/>
      <c r="CF195" s="1"/>
      <c r="CG195" s="1"/>
      <c r="CH195" s="1"/>
      <c r="CI195" s="1"/>
    </row>
    <row r="196" ht="21.0" hidden="1" customHeight="1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21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9"/>
      <c r="AC196" s="1"/>
      <c r="AD196" s="1"/>
      <c r="AE196" s="1"/>
      <c r="AF196" s="19"/>
      <c r="AG196" s="1"/>
      <c r="AH196" s="1"/>
      <c r="AI196" s="1"/>
      <c r="AJ196" s="19"/>
      <c r="AK196" s="1"/>
      <c r="AL196" s="1"/>
      <c r="AM196" s="1"/>
      <c r="AN196" s="19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208"/>
      <c r="BO196" s="208"/>
      <c r="BP196" s="208"/>
      <c r="BQ196" s="208"/>
      <c r="BR196" s="229"/>
      <c r="BS196" s="208"/>
      <c r="BT196" s="208"/>
      <c r="BU196" s="208"/>
      <c r="BV196" s="208"/>
      <c r="BW196" s="208"/>
      <c r="BX196" s="229"/>
      <c r="BY196" s="229"/>
      <c r="BZ196" s="208"/>
      <c r="CA196" s="229"/>
      <c r="CB196" s="229"/>
      <c r="CC196" s="1"/>
      <c r="CD196" s="1"/>
      <c r="CE196" s="1"/>
      <c r="CF196" s="1"/>
      <c r="CG196" s="1"/>
      <c r="CH196" s="1"/>
      <c r="CI196" s="1"/>
    </row>
    <row r="197" ht="21.0" hidden="1" customHeight="1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21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9"/>
      <c r="AC197" s="1"/>
      <c r="AD197" s="1"/>
      <c r="AE197" s="1"/>
      <c r="AF197" s="19"/>
      <c r="AG197" s="1"/>
      <c r="AH197" s="1"/>
      <c r="AI197" s="1"/>
      <c r="AJ197" s="19"/>
      <c r="AK197" s="1"/>
      <c r="AL197" s="1"/>
      <c r="AM197" s="1"/>
      <c r="AN197" s="19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208"/>
      <c r="BO197" s="208"/>
      <c r="BP197" s="208"/>
      <c r="BQ197" s="208"/>
      <c r="BR197" s="229"/>
      <c r="BS197" s="208"/>
      <c r="BT197" s="208"/>
      <c r="BU197" s="208"/>
      <c r="BV197" s="208"/>
      <c r="BW197" s="208"/>
      <c r="BX197" s="229"/>
      <c r="BY197" s="229"/>
      <c r="BZ197" s="208"/>
      <c r="CA197" s="229"/>
      <c r="CB197" s="229"/>
      <c r="CC197" s="1"/>
      <c r="CD197" s="1"/>
      <c r="CE197" s="1"/>
      <c r="CF197" s="1"/>
      <c r="CG197" s="1"/>
      <c r="CH197" s="1"/>
      <c r="CI197" s="1"/>
    </row>
    <row r="198" ht="21.0" hidden="1" customHeight="1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21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9"/>
      <c r="AC198" s="1"/>
      <c r="AD198" s="1"/>
      <c r="AE198" s="1"/>
      <c r="AF198" s="19"/>
      <c r="AG198" s="1"/>
      <c r="AH198" s="1"/>
      <c r="AI198" s="1"/>
      <c r="AJ198" s="19"/>
      <c r="AK198" s="1"/>
      <c r="AL198" s="1"/>
      <c r="AM198" s="1"/>
      <c r="AN198" s="19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208"/>
      <c r="BO198" s="208"/>
      <c r="BP198" s="208"/>
      <c r="BQ198" s="208"/>
      <c r="BR198" s="229"/>
      <c r="BS198" s="208"/>
      <c r="BT198" s="208"/>
      <c r="BU198" s="208"/>
      <c r="BV198" s="208"/>
      <c r="BW198" s="208"/>
      <c r="BX198" s="229"/>
      <c r="BY198" s="229"/>
      <c r="BZ198" s="208"/>
      <c r="CA198" s="229"/>
      <c r="CB198" s="229"/>
      <c r="CC198" s="1"/>
      <c r="CD198" s="1"/>
      <c r="CE198" s="1"/>
      <c r="CF198" s="1"/>
      <c r="CG198" s="1"/>
      <c r="CH198" s="1"/>
      <c r="CI198" s="1"/>
    </row>
    <row r="199" ht="21.0" hidden="1" customHeight="1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21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9"/>
      <c r="AC199" s="1"/>
      <c r="AD199" s="1"/>
      <c r="AE199" s="1"/>
      <c r="AF199" s="19"/>
      <c r="AG199" s="1"/>
      <c r="AH199" s="1"/>
      <c r="AI199" s="1"/>
      <c r="AJ199" s="19"/>
      <c r="AK199" s="1"/>
      <c r="AL199" s="1"/>
      <c r="AM199" s="1"/>
      <c r="AN199" s="19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208"/>
      <c r="BO199" s="208"/>
      <c r="BP199" s="208"/>
      <c r="BQ199" s="208"/>
      <c r="BR199" s="229"/>
      <c r="BS199" s="208"/>
      <c r="BT199" s="208"/>
      <c r="BU199" s="208"/>
      <c r="BV199" s="208"/>
      <c r="BW199" s="208"/>
      <c r="BX199" s="229"/>
      <c r="BY199" s="229"/>
      <c r="BZ199" s="208"/>
      <c r="CA199" s="229"/>
      <c r="CB199" s="229"/>
      <c r="CC199" s="1"/>
      <c r="CD199" s="1"/>
      <c r="CE199" s="1"/>
      <c r="CF199" s="1"/>
      <c r="CG199" s="1"/>
      <c r="CH199" s="1"/>
      <c r="CI199" s="1"/>
    </row>
    <row r="200" ht="21.0" hidden="1" customHeight="1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21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9"/>
      <c r="AC200" s="1"/>
      <c r="AD200" s="1"/>
      <c r="AE200" s="1"/>
      <c r="AF200" s="19"/>
      <c r="AG200" s="1"/>
      <c r="AH200" s="1"/>
      <c r="AI200" s="1"/>
      <c r="AJ200" s="19"/>
      <c r="AK200" s="1"/>
      <c r="AL200" s="1"/>
      <c r="AM200" s="1"/>
      <c r="AN200" s="19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208"/>
      <c r="BO200" s="208"/>
      <c r="BP200" s="208"/>
      <c r="BQ200" s="208"/>
      <c r="BR200" s="229"/>
      <c r="BS200" s="208"/>
      <c r="BT200" s="208"/>
      <c r="BU200" s="208"/>
      <c r="BV200" s="208"/>
      <c r="BW200" s="208"/>
      <c r="BX200" s="229"/>
      <c r="BY200" s="229"/>
      <c r="BZ200" s="208"/>
      <c r="CA200" s="229"/>
      <c r="CB200" s="229"/>
      <c r="CC200" s="1"/>
      <c r="CD200" s="1"/>
      <c r="CE200" s="1"/>
      <c r="CF200" s="1"/>
      <c r="CG200" s="1"/>
      <c r="CH200" s="1"/>
      <c r="CI200" s="1"/>
    </row>
    <row r="201" ht="21.0" hidden="1" customHeight="1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21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9"/>
      <c r="AC201" s="1"/>
      <c r="AD201" s="1"/>
      <c r="AE201" s="1"/>
      <c r="AF201" s="19"/>
      <c r="AG201" s="1"/>
      <c r="AH201" s="1"/>
      <c r="AI201" s="1"/>
      <c r="AJ201" s="19"/>
      <c r="AK201" s="1"/>
      <c r="AL201" s="1"/>
      <c r="AM201" s="1"/>
      <c r="AN201" s="19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208"/>
      <c r="BO201" s="208"/>
      <c r="BP201" s="208"/>
      <c r="BQ201" s="208"/>
      <c r="BR201" s="229"/>
      <c r="BS201" s="208"/>
      <c r="BT201" s="208"/>
      <c r="BU201" s="208"/>
      <c r="BV201" s="208"/>
      <c r="BW201" s="208"/>
      <c r="BX201" s="229"/>
      <c r="BY201" s="229"/>
      <c r="BZ201" s="208"/>
      <c r="CA201" s="229"/>
      <c r="CB201" s="229"/>
      <c r="CC201" s="1"/>
      <c r="CD201" s="1"/>
      <c r="CE201" s="1"/>
      <c r="CF201" s="1"/>
      <c r="CG201" s="1"/>
      <c r="CH201" s="1"/>
      <c r="CI201" s="1"/>
    </row>
    <row r="202" ht="21.0" hidden="1" customHeight="1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21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9"/>
      <c r="AC202" s="1"/>
      <c r="AD202" s="1"/>
      <c r="AE202" s="1"/>
      <c r="AF202" s="19"/>
      <c r="AG202" s="1"/>
      <c r="AH202" s="1"/>
      <c r="AI202" s="1"/>
      <c r="AJ202" s="19"/>
      <c r="AK202" s="1"/>
      <c r="AL202" s="1"/>
      <c r="AM202" s="1"/>
      <c r="AN202" s="19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208"/>
      <c r="BO202" s="208"/>
      <c r="BP202" s="208"/>
      <c r="BQ202" s="208"/>
      <c r="BR202" s="229"/>
      <c r="BS202" s="208"/>
      <c r="BT202" s="208"/>
      <c r="BU202" s="208"/>
      <c r="BV202" s="208"/>
      <c r="BW202" s="208"/>
      <c r="BX202" s="229"/>
      <c r="BY202" s="229"/>
      <c r="BZ202" s="208"/>
      <c r="CA202" s="229"/>
      <c r="CB202" s="229"/>
      <c r="CC202" s="1"/>
      <c r="CD202" s="1"/>
      <c r="CE202" s="1"/>
      <c r="CF202" s="1"/>
      <c r="CG202" s="1"/>
      <c r="CH202" s="1"/>
      <c r="CI202" s="1"/>
    </row>
    <row r="203" ht="21.0" hidden="1" customHeight="1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21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9"/>
      <c r="AC203" s="1"/>
      <c r="AD203" s="1"/>
      <c r="AE203" s="1"/>
      <c r="AF203" s="19"/>
      <c r="AG203" s="1"/>
      <c r="AH203" s="1"/>
      <c r="AI203" s="1"/>
      <c r="AJ203" s="19"/>
      <c r="AK203" s="1"/>
      <c r="AL203" s="1"/>
      <c r="AM203" s="1"/>
      <c r="AN203" s="19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208"/>
      <c r="BO203" s="208"/>
      <c r="BP203" s="208"/>
      <c r="BQ203" s="208"/>
      <c r="BR203" s="229"/>
      <c r="BS203" s="208"/>
      <c r="BT203" s="208"/>
      <c r="BU203" s="208"/>
      <c r="BV203" s="208"/>
      <c r="BW203" s="208"/>
      <c r="BX203" s="229"/>
      <c r="BY203" s="229"/>
      <c r="BZ203" s="208"/>
      <c r="CA203" s="229"/>
      <c r="CB203" s="229"/>
      <c r="CC203" s="1"/>
      <c r="CD203" s="1"/>
      <c r="CE203" s="1"/>
      <c r="CF203" s="1"/>
      <c r="CG203" s="1"/>
      <c r="CH203" s="1"/>
      <c r="CI203" s="1"/>
    </row>
    <row r="204" ht="21.0" hidden="1" customHeight="1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21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9"/>
      <c r="AC204" s="1"/>
      <c r="AD204" s="1"/>
      <c r="AE204" s="1"/>
      <c r="AF204" s="19"/>
      <c r="AG204" s="1"/>
      <c r="AH204" s="1"/>
      <c r="AI204" s="1"/>
      <c r="AJ204" s="19"/>
      <c r="AK204" s="1"/>
      <c r="AL204" s="1"/>
      <c r="AM204" s="1"/>
      <c r="AN204" s="19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208"/>
      <c r="BO204" s="208"/>
      <c r="BP204" s="208"/>
      <c r="BQ204" s="208"/>
      <c r="BR204" s="229"/>
      <c r="BS204" s="208"/>
      <c r="BT204" s="208"/>
      <c r="BU204" s="208"/>
      <c r="BV204" s="208"/>
      <c r="BW204" s="208"/>
      <c r="BX204" s="229"/>
      <c r="BY204" s="229"/>
      <c r="BZ204" s="208"/>
      <c r="CA204" s="229"/>
      <c r="CB204" s="229"/>
      <c r="CC204" s="1"/>
      <c r="CD204" s="1"/>
      <c r="CE204" s="1"/>
      <c r="CF204" s="1"/>
      <c r="CG204" s="1"/>
      <c r="CH204" s="1"/>
      <c r="CI204" s="1"/>
    </row>
    <row r="205" ht="21.0" hidden="1" customHeight="1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21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9"/>
      <c r="AC205" s="1"/>
      <c r="AD205" s="1"/>
      <c r="AE205" s="1"/>
      <c r="AF205" s="19"/>
      <c r="AG205" s="1"/>
      <c r="AH205" s="1"/>
      <c r="AI205" s="1"/>
      <c r="AJ205" s="19"/>
      <c r="AK205" s="1"/>
      <c r="AL205" s="1"/>
      <c r="AM205" s="1"/>
      <c r="AN205" s="19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208"/>
      <c r="BO205" s="208"/>
      <c r="BP205" s="208"/>
      <c r="BQ205" s="208"/>
      <c r="BR205" s="229"/>
      <c r="BS205" s="208"/>
      <c r="BT205" s="208"/>
      <c r="BU205" s="208"/>
      <c r="BV205" s="208"/>
      <c r="BW205" s="208"/>
      <c r="BX205" s="229"/>
      <c r="BY205" s="229"/>
      <c r="BZ205" s="208"/>
      <c r="CA205" s="229"/>
      <c r="CB205" s="229"/>
      <c r="CC205" s="1"/>
      <c r="CD205" s="1"/>
      <c r="CE205" s="1"/>
      <c r="CF205" s="1"/>
      <c r="CG205" s="1"/>
      <c r="CH205" s="1"/>
      <c r="CI205" s="1"/>
    </row>
    <row r="206" ht="21.0" hidden="1" customHeight="1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21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9"/>
      <c r="AC206" s="1"/>
      <c r="AD206" s="1"/>
      <c r="AE206" s="1"/>
      <c r="AF206" s="19"/>
      <c r="AG206" s="1"/>
      <c r="AH206" s="1"/>
      <c r="AI206" s="1"/>
      <c r="AJ206" s="19"/>
      <c r="AK206" s="1"/>
      <c r="AL206" s="1"/>
      <c r="AM206" s="1"/>
      <c r="AN206" s="19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208"/>
      <c r="BO206" s="208"/>
      <c r="BP206" s="208"/>
      <c r="BQ206" s="208"/>
      <c r="BR206" s="229"/>
      <c r="BS206" s="208"/>
      <c r="BT206" s="208"/>
      <c r="BU206" s="208"/>
      <c r="BV206" s="208"/>
      <c r="BW206" s="208"/>
      <c r="BX206" s="229"/>
      <c r="BY206" s="229"/>
      <c r="BZ206" s="208"/>
      <c r="CA206" s="229"/>
      <c r="CB206" s="229"/>
      <c r="CC206" s="1"/>
      <c r="CD206" s="1"/>
      <c r="CE206" s="1"/>
      <c r="CF206" s="1"/>
      <c r="CG206" s="1"/>
      <c r="CH206" s="1"/>
      <c r="CI206" s="1"/>
    </row>
    <row r="207" ht="21.0" hidden="1" customHeight="1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21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9"/>
      <c r="AC207" s="1"/>
      <c r="AD207" s="1"/>
      <c r="AE207" s="1"/>
      <c r="AF207" s="19"/>
      <c r="AG207" s="1"/>
      <c r="AH207" s="1"/>
      <c r="AI207" s="1"/>
      <c r="AJ207" s="19"/>
      <c r="AK207" s="1"/>
      <c r="AL207" s="1"/>
      <c r="AM207" s="1"/>
      <c r="AN207" s="19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208"/>
      <c r="BO207" s="208"/>
      <c r="BP207" s="208"/>
      <c r="BQ207" s="208"/>
      <c r="BR207" s="229"/>
      <c r="BS207" s="208"/>
      <c r="BT207" s="208"/>
      <c r="BU207" s="208"/>
      <c r="BV207" s="208"/>
      <c r="BW207" s="208"/>
      <c r="BX207" s="229"/>
      <c r="BY207" s="229"/>
      <c r="BZ207" s="208"/>
      <c r="CA207" s="229"/>
      <c r="CB207" s="229"/>
      <c r="CC207" s="1"/>
      <c r="CD207" s="1"/>
      <c r="CE207" s="1"/>
      <c r="CF207" s="1"/>
      <c r="CG207" s="1"/>
      <c r="CH207" s="1"/>
      <c r="CI207" s="1"/>
    </row>
    <row r="208" ht="21.0" hidden="1" customHeight="1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21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9"/>
      <c r="AC208" s="1"/>
      <c r="AD208" s="1"/>
      <c r="AE208" s="1"/>
      <c r="AF208" s="19"/>
      <c r="AG208" s="1"/>
      <c r="AH208" s="1"/>
      <c r="AI208" s="1"/>
      <c r="AJ208" s="19"/>
      <c r="AK208" s="1"/>
      <c r="AL208" s="1"/>
      <c r="AM208" s="1"/>
      <c r="AN208" s="19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208"/>
      <c r="BO208" s="208"/>
      <c r="BP208" s="208"/>
      <c r="BQ208" s="208"/>
      <c r="BR208" s="229"/>
      <c r="BS208" s="208"/>
      <c r="BT208" s="208"/>
      <c r="BU208" s="208"/>
      <c r="BV208" s="208"/>
      <c r="BW208" s="208"/>
      <c r="BX208" s="229"/>
      <c r="BY208" s="229"/>
      <c r="BZ208" s="208"/>
      <c r="CA208" s="229"/>
      <c r="CB208" s="229"/>
      <c r="CC208" s="1"/>
      <c r="CD208" s="1"/>
      <c r="CE208" s="1"/>
      <c r="CF208" s="1"/>
      <c r="CG208" s="1"/>
      <c r="CH208" s="1"/>
      <c r="CI208" s="1"/>
    </row>
    <row r="209" ht="21.0" hidden="1" customHeight="1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21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9"/>
      <c r="AC209" s="1"/>
      <c r="AD209" s="1"/>
      <c r="AE209" s="1"/>
      <c r="AF209" s="19"/>
      <c r="AG209" s="1"/>
      <c r="AH209" s="1"/>
      <c r="AI209" s="1"/>
      <c r="AJ209" s="19"/>
      <c r="AK209" s="1"/>
      <c r="AL209" s="1"/>
      <c r="AM209" s="1"/>
      <c r="AN209" s="19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208"/>
      <c r="BO209" s="208"/>
      <c r="BP209" s="208"/>
      <c r="BQ209" s="208"/>
      <c r="BR209" s="229"/>
      <c r="BS209" s="208"/>
      <c r="BT209" s="208"/>
      <c r="BU209" s="208"/>
      <c r="BV209" s="208"/>
      <c r="BW209" s="208"/>
      <c r="BX209" s="229"/>
      <c r="BY209" s="229"/>
      <c r="BZ209" s="208"/>
      <c r="CA209" s="229"/>
      <c r="CB209" s="229"/>
      <c r="CC209" s="1"/>
      <c r="CD209" s="1"/>
      <c r="CE209" s="1"/>
      <c r="CF209" s="1"/>
      <c r="CG209" s="1"/>
      <c r="CH209" s="1"/>
      <c r="CI209" s="1"/>
    </row>
    <row r="210" ht="21.0" hidden="1" customHeight="1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21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9"/>
      <c r="AC210" s="1"/>
      <c r="AD210" s="1"/>
      <c r="AE210" s="1"/>
      <c r="AF210" s="19"/>
      <c r="AG210" s="1"/>
      <c r="AH210" s="1"/>
      <c r="AI210" s="1"/>
      <c r="AJ210" s="19"/>
      <c r="AK210" s="1"/>
      <c r="AL210" s="1"/>
      <c r="AM210" s="1"/>
      <c r="AN210" s="19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208"/>
      <c r="BO210" s="208"/>
      <c r="BP210" s="208"/>
      <c r="BQ210" s="208"/>
      <c r="BR210" s="229"/>
      <c r="BS210" s="208"/>
      <c r="BT210" s="208"/>
      <c r="BU210" s="208"/>
      <c r="BV210" s="208"/>
      <c r="BW210" s="208"/>
      <c r="BX210" s="229"/>
      <c r="BY210" s="229"/>
      <c r="BZ210" s="208"/>
      <c r="CA210" s="229"/>
      <c r="CB210" s="229"/>
      <c r="CC210" s="1"/>
      <c r="CD210" s="1"/>
      <c r="CE210" s="1"/>
      <c r="CF210" s="1"/>
      <c r="CG210" s="1"/>
      <c r="CH210" s="1"/>
      <c r="CI210" s="1"/>
    </row>
    <row r="211" ht="21.0" hidden="1" customHeight="1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21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9"/>
      <c r="AC211" s="1"/>
      <c r="AD211" s="1"/>
      <c r="AE211" s="1"/>
      <c r="AF211" s="19"/>
      <c r="AG211" s="1"/>
      <c r="AH211" s="1"/>
      <c r="AI211" s="1"/>
      <c r="AJ211" s="19"/>
      <c r="AK211" s="1"/>
      <c r="AL211" s="1"/>
      <c r="AM211" s="1"/>
      <c r="AN211" s="19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208"/>
      <c r="BO211" s="208"/>
      <c r="BP211" s="208"/>
      <c r="BQ211" s="208"/>
      <c r="BR211" s="229"/>
      <c r="BS211" s="208"/>
      <c r="BT211" s="208"/>
      <c r="BU211" s="208"/>
      <c r="BV211" s="208"/>
      <c r="BW211" s="208"/>
      <c r="BX211" s="229"/>
      <c r="BY211" s="229"/>
      <c r="BZ211" s="208"/>
      <c r="CA211" s="229"/>
      <c r="CB211" s="229"/>
      <c r="CC211" s="1"/>
      <c r="CD211" s="1"/>
      <c r="CE211" s="1"/>
      <c r="CF211" s="1"/>
      <c r="CG211" s="1"/>
      <c r="CH211" s="1"/>
      <c r="CI211" s="1"/>
    </row>
    <row r="212" ht="21.0" hidden="1" customHeight="1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21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9"/>
      <c r="AC212" s="1"/>
      <c r="AD212" s="1"/>
      <c r="AE212" s="1"/>
      <c r="AF212" s="19"/>
      <c r="AG212" s="1"/>
      <c r="AH212" s="1"/>
      <c r="AI212" s="1"/>
      <c r="AJ212" s="19"/>
      <c r="AK212" s="1"/>
      <c r="AL212" s="1"/>
      <c r="AM212" s="1"/>
      <c r="AN212" s="19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208"/>
      <c r="BO212" s="208"/>
      <c r="BP212" s="208"/>
      <c r="BQ212" s="208"/>
      <c r="BR212" s="229"/>
      <c r="BS212" s="208"/>
      <c r="BT212" s="208"/>
      <c r="BU212" s="208"/>
      <c r="BV212" s="208"/>
      <c r="BW212" s="208"/>
      <c r="BX212" s="229"/>
      <c r="BY212" s="229"/>
      <c r="BZ212" s="208"/>
      <c r="CA212" s="229"/>
      <c r="CB212" s="229"/>
      <c r="CC212" s="1"/>
      <c r="CD212" s="1"/>
      <c r="CE212" s="1"/>
      <c r="CF212" s="1"/>
      <c r="CG212" s="1"/>
      <c r="CH212" s="1"/>
      <c r="CI212" s="1"/>
    </row>
    <row r="213" ht="21.0" hidden="1" customHeight="1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21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9"/>
      <c r="AC213" s="1"/>
      <c r="AD213" s="1"/>
      <c r="AE213" s="1"/>
      <c r="AF213" s="19"/>
      <c r="AG213" s="1"/>
      <c r="AH213" s="1"/>
      <c r="AI213" s="1"/>
      <c r="AJ213" s="19"/>
      <c r="AK213" s="1"/>
      <c r="AL213" s="1"/>
      <c r="AM213" s="1"/>
      <c r="AN213" s="19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208"/>
      <c r="BO213" s="208"/>
      <c r="BP213" s="208"/>
      <c r="BQ213" s="208"/>
      <c r="BR213" s="229"/>
      <c r="BS213" s="208"/>
      <c r="BT213" s="208"/>
      <c r="BU213" s="208"/>
      <c r="BV213" s="208"/>
      <c r="BW213" s="208"/>
      <c r="BX213" s="229"/>
      <c r="BY213" s="229"/>
      <c r="BZ213" s="208"/>
      <c r="CA213" s="229"/>
      <c r="CB213" s="229"/>
      <c r="CC213" s="1"/>
      <c r="CD213" s="1"/>
      <c r="CE213" s="1"/>
      <c r="CF213" s="1"/>
      <c r="CG213" s="1"/>
      <c r="CH213" s="1"/>
      <c r="CI213" s="1"/>
    </row>
    <row r="214" ht="21.0" hidden="1" customHeight="1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21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9"/>
      <c r="AC214" s="1"/>
      <c r="AD214" s="1"/>
      <c r="AE214" s="1"/>
      <c r="AF214" s="19"/>
      <c r="AG214" s="1"/>
      <c r="AH214" s="1"/>
      <c r="AI214" s="1"/>
      <c r="AJ214" s="19"/>
      <c r="AK214" s="1"/>
      <c r="AL214" s="1"/>
      <c r="AM214" s="1"/>
      <c r="AN214" s="19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208"/>
      <c r="BO214" s="208"/>
      <c r="BP214" s="208"/>
      <c r="BQ214" s="208"/>
      <c r="BR214" s="229"/>
      <c r="BS214" s="208"/>
      <c r="BT214" s="208"/>
      <c r="BU214" s="208"/>
      <c r="BV214" s="208"/>
      <c r="BW214" s="208"/>
      <c r="BX214" s="229"/>
      <c r="BY214" s="229"/>
      <c r="BZ214" s="208"/>
      <c r="CA214" s="229"/>
      <c r="CB214" s="229"/>
      <c r="CC214" s="1"/>
      <c r="CD214" s="1"/>
      <c r="CE214" s="1"/>
      <c r="CF214" s="1"/>
      <c r="CG214" s="1"/>
      <c r="CH214" s="1"/>
      <c r="CI214" s="1"/>
    </row>
    <row r="215" ht="21.0" hidden="1" customHeight="1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21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9"/>
      <c r="AC215" s="1"/>
      <c r="AD215" s="1"/>
      <c r="AE215" s="1"/>
      <c r="AF215" s="19"/>
      <c r="AG215" s="1"/>
      <c r="AH215" s="1"/>
      <c r="AI215" s="1"/>
      <c r="AJ215" s="19"/>
      <c r="AK215" s="1"/>
      <c r="AL215" s="1"/>
      <c r="AM215" s="1"/>
      <c r="AN215" s="19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208"/>
      <c r="BO215" s="208"/>
      <c r="BP215" s="208"/>
      <c r="BQ215" s="208"/>
      <c r="BR215" s="229"/>
      <c r="BS215" s="208"/>
      <c r="BT215" s="208"/>
      <c r="BU215" s="208"/>
      <c r="BV215" s="208"/>
      <c r="BW215" s="208"/>
      <c r="BX215" s="229"/>
      <c r="BY215" s="229"/>
      <c r="BZ215" s="208"/>
      <c r="CA215" s="229"/>
      <c r="CB215" s="229"/>
      <c r="CC215" s="1"/>
      <c r="CD215" s="1"/>
      <c r="CE215" s="1"/>
      <c r="CF215" s="1"/>
      <c r="CG215" s="1"/>
      <c r="CH215" s="1"/>
      <c r="CI215" s="1"/>
    </row>
    <row r="216" ht="21.0" hidden="1" customHeight="1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21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9"/>
      <c r="AC216" s="1"/>
      <c r="AD216" s="1"/>
      <c r="AE216" s="1"/>
      <c r="AF216" s="19"/>
      <c r="AG216" s="1"/>
      <c r="AH216" s="1"/>
      <c r="AI216" s="1"/>
      <c r="AJ216" s="19"/>
      <c r="AK216" s="1"/>
      <c r="AL216" s="1"/>
      <c r="AM216" s="1"/>
      <c r="AN216" s="19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208"/>
      <c r="BO216" s="208"/>
      <c r="BP216" s="208"/>
      <c r="BQ216" s="208"/>
      <c r="BR216" s="229"/>
      <c r="BS216" s="208"/>
      <c r="BT216" s="208"/>
      <c r="BU216" s="208"/>
      <c r="BV216" s="208"/>
      <c r="BW216" s="208"/>
      <c r="BX216" s="229"/>
      <c r="BY216" s="229"/>
      <c r="BZ216" s="208"/>
      <c r="CA216" s="229"/>
      <c r="CB216" s="229"/>
      <c r="CC216" s="1"/>
      <c r="CD216" s="1"/>
      <c r="CE216" s="1"/>
      <c r="CF216" s="1"/>
      <c r="CG216" s="1"/>
      <c r="CH216" s="1"/>
      <c r="CI216" s="1"/>
    </row>
    <row r="217" ht="21.0" hidden="1" customHeight="1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21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9"/>
      <c r="AC217" s="1"/>
      <c r="AD217" s="1"/>
      <c r="AE217" s="1"/>
      <c r="AF217" s="19"/>
      <c r="AG217" s="1"/>
      <c r="AH217" s="1"/>
      <c r="AI217" s="1"/>
      <c r="AJ217" s="19"/>
      <c r="AK217" s="1"/>
      <c r="AL217" s="1"/>
      <c r="AM217" s="1"/>
      <c r="AN217" s="19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208"/>
      <c r="BO217" s="208"/>
      <c r="BP217" s="208"/>
      <c r="BQ217" s="208"/>
      <c r="BR217" s="229"/>
      <c r="BS217" s="208"/>
      <c r="BT217" s="208"/>
      <c r="BU217" s="208"/>
      <c r="BV217" s="208"/>
      <c r="BW217" s="208"/>
      <c r="BX217" s="229"/>
      <c r="BY217" s="229"/>
      <c r="BZ217" s="208"/>
      <c r="CA217" s="229"/>
      <c r="CB217" s="229"/>
      <c r="CC217" s="1"/>
      <c r="CD217" s="1"/>
      <c r="CE217" s="1"/>
      <c r="CF217" s="1"/>
      <c r="CG217" s="1"/>
      <c r="CH217" s="1"/>
      <c r="CI217" s="1"/>
    </row>
    <row r="218" ht="21.0" hidden="1" customHeight="1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21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9"/>
      <c r="AC218" s="1"/>
      <c r="AD218" s="1"/>
      <c r="AE218" s="1"/>
      <c r="AF218" s="19"/>
      <c r="AG218" s="1"/>
      <c r="AH218" s="1"/>
      <c r="AI218" s="1"/>
      <c r="AJ218" s="19"/>
      <c r="AK218" s="1"/>
      <c r="AL218" s="1"/>
      <c r="AM218" s="1"/>
      <c r="AN218" s="19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208"/>
      <c r="BO218" s="208"/>
      <c r="BP218" s="208"/>
      <c r="BQ218" s="208"/>
      <c r="BR218" s="229"/>
      <c r="BS218" s="208"/>
      <c r="BT218" s="208"/>
      <c r="BU218" s="208"/>
      <c r="BV218" s="208"/>
      <c r="BW218" s="208"/>
      <c r="BX218" s="229"/>
      <c r="BY218" s="229"/>
      <c r="BZ218" s="208"/>
      <c r="CA218" s="229"/>
      <c r="CB218" s="229"/>
      <c r="CC218" s="1"/>
      <c r="CD218" s="1"/>
      <c r="CE218" s="1"/>
      <c r="CF218" s="1"/>
      <c r="CG218" s="1"/>
      <c r="CH218" s="1"/>
      <c r="CI218" s="1"/>
    </row>
    <row r="219" ht="21.0" hidden="1" customHeight="1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21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9"/>
      <c r="AC219" s="1"/>
      <c r="AD219" s="1"/>
      <c r="AE219" s="1"/>
      <c r="AF219" s="19"/>
      <c r="AG219" s="1"/>
      <c r="AH219" s="1"/>
      <c r="AI219" s="1"/>
      <c r="AJ219" s="19"/>
      <c r="AK219" s="1"/>
      <c r="AL219" s="1"/>
      <c r="AM219" s="1"/>
      <c r="AN219" s="19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208"/>
      <c r="BO219" s="208"/>
      <c r="BP219" s="208"/>
      <c r="BQ219" s="208"/>
      <c r="BR219" s="229"/>
      <c r="BS219" s="208"/>
      <c r="BT219" s="208"/>
      <c r="BU219" s="208"/>
      <c r="BV219" s="208"/>
      <c r="BW219" s="208"/>
      <c r="BX219" s="229"/>
      <c r="BY219" s="229"/>
      <c r="BZ219" s="208"/>
      <c r="CA219" s="229"/>
      <c r="CB219" s="229"/>
      <c r="CC219" s="1"/>
      <c r="CD219" s="1"/>
      <c r="CE219" s="1"/>
      <c r="CF219" s="1"/>
      <c r="CG219" s="1"/>
      <c r="CH219" s="1"/>
      <c r="CI219" s="1"/>
    </row>
    <row r="220" ht="21.0" hidden="1" customHeight="1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21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9"/>
      <c r="AC220" s="1"/>
      <c r="AD220" s="1"/>
      <c r="AE220" s="1"/>
      <c r="AF220" s="19"/>
      <c r="AG220" s="1"/>
      <c r="AH220" s="1"/>
      <c r="AI220" s="1"/>
      <c r="AJ220" s="19"/>
      <c r="AK220" s="1"/>
      <c r="AL220" s="1"/>
      <c r="AM220" s="1"/>
      <c r="AN220" s="19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208"/>
      <c r="BO220" s="208"/>
      <c r="BP220" s="208"/>
      <c r="BQ220" s="208"/>
      <c r="BR220" s="229"/>
      <c r="BS220" s="208"/>
      <c r="BT220" s="208"/>
      <c r="BU220" s="208"/>
      <c r="BV220" s="208"/>
      <c r="BW220" s="208"/>
      <c r="BX220" s="229"/>
      <c r="BY220" s="229"/>
      <c r="BZ220" s="208"/>
      <c r="CA220" s="229"/>
      <c r="CB220" s="229"/>
      <c r="CC220" s="1"/>
      <c r="CD220" s="1"/>
      <c r="CE220" s="1"/>
      <c r="CF220" s="1"/>
      <c r="CG220" s="1"/>
      <c r="CH220" s="1"/>
      <c r="CI220" s="1"/>
    </row>
    <row r="221" ht="21.0" hidden="1" customHeight="1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21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9"/>
      <c r="AC221" s="1"/>
      <c r="AD221" s="1"/>
      <c r="AE221" s="1"/>
      <c r="AF221" s="19"/>
      <c r="AG221" s="1"/>
      <c r="AH221" s="1"/>
      <c r="AI221" s="1"/>
      <c r="AJ221" s="19"/>
      <c r="AK221" s="1"/>
      <c r="AL221" s="1"/>
      <c r="AM221" s="1"/>
      <c r="AN221" s="19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208"/>
      <c r="BO221" s="208"/>
      <c r="BP221" s="208"/>
      <c r="BQ221" s="208"/>
      <c r="BR221" s="229"/>
      <c r="BS221" s="208"/>
      <c r="BT221" s="208"/>
      <c r="BU221" s="208"/>
      <c r="BV221" s="208"/>
      <c r="BW221" s="208"/>
      <c r="BX221" s="229"/>
      <c r="BY221" s="229"/>
      <c r="BZ221" s="208"/>
      <c r="CA221" s="229"/>
      <c r="CB221" s="229"/>
      <c r="CC221" s="1"/>
      <c r="CD221" s="1"/>
      <c r="CE221" s="1"/>
      <c r="CF221" s="1"/>
      <c r="CG221" s="1"/>
      <c r="CH221" s="1"/>
      <c r="CI221" s="1"/>
    </row>
    <row r="222" ht="21.0" hidden="1" customHeight="1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21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9"/>
      <c r="AC222" s="1"/>
      <c r="AD222" s="1"/>
      <c r="AE222" s="1"/>
      <c r="AF222" s="19"/>
      <c r="AG222" s="1"/>
      <c r="AH222" s="1"/>
      <c r="AI222" s="1"/>
      <c r="AJ222" s="19"/>
      <c r="AK222" s="1"/>
      <c r="AL222" s="1"/>
      <c r="AM222" s="1"/>
      <c r="AN222" s="19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208"/>
      <c r="BO222" s="208"/>
      <c r="BP222" s="208"/>
      <c r="BQ222" s="208"/>
      <c r="BR222" s="229"/>
      <c r="BS222" s="208"/>
      <c r="BT222" s="208"/>
      <c r="BU222" s="208"/>
      <c r="BV222" s="208"/>
      <c r="BW222" s="208"/>
      <c r="BX222" s="229"/>
      <c r="BY222" s="229"/>
      <c r="BZ222" s="208"/>
      <c r="CA222" s="229"/>
      <c r="CB222" s="229"/>
      <c r="CC222" s="1"/>
      <c r="CD222" s="1"/>
      <c r="CE222" s="1"/>
      <c r="CF222" s="1"/>
      <c r="CG222" s="1"/>
      <c r="CH222" s="1"/>
      <c r="CI222" s="1"/>
    </row>
    <row r="223" ht="21.0" hidden="1" customHeight="1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21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9"/>
      <c r="AC223" s="1"/>
      <c r="AD223" s="1"/>
      <c r="AE223" s="1"/>
      <c r="AF223" s="19"/>
      <c r="AG223" s="1"/>
      <c r="AH223" s="1"/>
      <c r="AI223" s="1"/>
      <c r="AJ223" s="19"/>
      <c r="AK223" s="1"/>
      <c r="AL223" s="1"/>
      <c r="AM223" s="1"/>
      <c r="AN223" s="19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208"/>
      <c r="BO223" s="208"/>
      <c r="BP223" s="208"/>
      <c r="BQ223" s="208"/>
      <c r="BR223" s="229"/>
      <c r="BS223" s="208"/>
      <c r="BT223" s="208"/>
      <c r="BU223" s="208"/>
      <c r="BV223" s="208"/>
      <c r="BW223" s="208"/>
      <c r="BX223" s="229"/>
      <c r="BY223" s="229"/>
      <c r="BZ223" s="208"/>
      <c r="CA223" s="229"/>
      <c r="CB223" s="229"/>
      <c r="CC223" s="1"/>
      <c r="CD223" s="1"/>
      <c r="CE223" s="1"/>
      <c r="CF223" s="1"/>
      <c r="CG223" s="1"/>
      <c r="CH223" s="1"/>
      <c r="CI223" s="1"/>
    </row>
    <row r="224" ht="21.0" hidden="1" customHeight="1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21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9"/>
      <c r="AC224" s="1"/>
      <c r="AD224" s="1"/>
      <c r="AE224" s="1"/>
      <c r="AF224" s="19"/>
      <c r="AG224" s="1"/>
      <c r="AH224" s="1"/>
      <c r="AI224" s="1"/>
      <c r="AJ224" s="19"/>
      <c r="AK224" s="1"/>
      <c r="AL224" s="1"/>
      <c r="AM224" s="1"/>
      <c r="AN224" s="19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208"/>
      <c r="BO224" s="208"/>
      <c r="BP224" s="208"/>
      <c r="BQ224" s="208"/>
      <c r="BR224" s="229"/>
      <c r="BS224" s="208"/>
      <c r="BT224" s="208"/>
      <c r="BU224" s="208"/>
      <c r="BV224" s="208"/>
      <c r="BW224" s="208"/>
      <c r="BX224" s="229"/>
      <c r="BY224" s="229"/>
      <c r="BZ224" s="208"/>
      <c r="CA224" s="229"/>
      <c r="CB224" s="229"/>
      <c r="CC224" s="1"/>
      <c r="CD224" s="1"/>
      <c r="CE224" s="1"/>
      <c r="CF224" s="1"/>
      <c r="CG224" s="1"/>
      <c r="CH224" s="1"/>
      <c r="CI224" s="1"/>
    </row>
    <row r="225" ht="21.0" hidden="1" customHeight="1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1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9"/>
      <c r="AC225" s="1"/>
      <c r="AD225" s="1"/>
      <c r="AE225" s="1"/>
      <c r="AF225" s="19"/>
      <c r="AG225" s="1"/>
      <c r="AH225" s="1"/>
      <c r="AI225" s="1"/>
      <c r="AJ225" s="19"/>
      <c r="AK225" s="1"/>
      <c r="AL225" s="1"/>
      <c r="AM225" s="1"/>
      <c r="AN225" s="19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208"/>
      <c r="BO225" s="208"/>
      <c r="BP225" s="208"/>
      <c r="BQ225" s="208"/>
      <c r="BR225" s="229"/>
      <c r="BS225" s="208"/>
      <c r="BT225" s="208"/>
      <c r="BU225" s="208"/>
      <c r="BV225" s="208"/>
      <c r="BW225" s="208"/>
      <c r="BX225" s="229"/>
      <c r="BY225" s="229"/>
      <c r="BZ225" s="208"/>
      <c r="CA225" s="229"/>
      <c r="CB225" s="229"/>
      <c r="CC225" s="1"/>
      <c r="CD225" s="1"/>
      <c r="CE225" s="1"/>
      <c r="CF225" s="1"/>
      <c r="CG225" s="1"/>
      <c r="CH225" s="1"/>
      <c r="CI225" s="1"/>
    </row>
    <row r="226" ht="21.0" hidden="1" customHeight="1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1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9"/>
      <c r="AC226" s="1"/>
      <c r="AD226" s="1"/>
      <c r="AE226" s="1"/>
      <c r="AF226" s="19"/>
      <c r="AG226" s="1"/>
      <c r="AH226" s="1"/>
      <c r="AI226" s="1"/>
      <c r="AJ226" s="19"/>
      <c r="AK226" s="1"/>
      <c r="AL226" s="1"/>
      <c r="AM226" s="1"/>
      <c r="AN226" s="19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208"/>
      <c r="BO226" s="208"/>
      <c r="BP226" s="208"/>
      <c r="BQ226" s="208"/>
      <c r="BR226" s="229"/>
      <c r="BS226" s="208"/>
      <c r="BT226" s="208"/>
      <c r="BU226" s="208"/>
      <c r="BV226" s="208"/>
      <c r="BW226" s="208"/>
      <c r="BX226" s="229"/>
      <c r="BY226" s="229"/>
      <c r="BZ226" s="208"/>
      <c r="CA226" s="229"/>
      <c r="CB226" s="229"/>
      <c r="CC226" s="1"/>
      <c r="CD226" s="1"/>
      <c r="CE226" s="1"/>
      <c r="CF226" s="1"/>
      <c r="CG226" s="1"/>
      <c r="CH226" s="1"/>
      <c r="CI226" s="1"/>
    </row>
    <row r="227" ht="21.0" hidden="1" customHeight="1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21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9"/>
      <c r="AC227" s="1"/>
      <c r="AD227" s="1"/>
      <c r="AE227" s="1"/>
      <c r="AF227" s="19"/>
      <c r="AG227" s="1"/>
      <c r="AH227" s="1"/>
      <c r="AI227" s="1"/>
      <c r="AJ227" s="19"/>
      <c r="AK227" s="1"/>
      <c r="AL227" s="1"/>
      <c r="AM227" s="1"/>
      <c r="AN227" s="19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208"/>
      <c r="BO227" s="208"/>
      <c r="BP227" s="208"/>
      <c r="BQ227" s="208"/>
      <c r="BR227" s="229"/>
      <c r="BS227" s="208"/>
      <c r="BT227" s="208"/>
      <c r="BU227" s="208"/>
      <c r="BV227" s="208"/>
      <c r="BW227" s="208"/>
      <c r="BX227" s="229"/>
      <c r="BY227" s="229"/>
      <c r="BZ227" s="208"/>
      <c r="CA227" s="229"/>
      <c r="CB227" s="229"/>
      <c r="CC227" s="1"/>
      <c r="CD227" s="1"/>
      <c r="CE227" s="1"/>
      <c r="CF227" s="1"/>
      <c r="CG227" s="1"/>
      <c r="CH227" s="1"/>
      <c r="CI227" s="1"/>
    </row>
    <row r="228" ht="21.0" hidden="1" customHeight="1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21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9"/>
      <c r="AC228" s="1"/>
      <c r="AD228" s="1"/>
      <c r="AE228" s="1"/>
      <c r="AF228" s="19"/>
      <c r="AG228" s="1"/>
      <c r="AH228" s="1"/>
      <c r="AI228" s="1"/>
      <c r="AJ228" s="19"/>
      <c r="AK228" s="1"/>
      <c r="AL228" s="1"/>
      <c r="AM228" s="1"/>
      <c r="AN228" s="19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208"/>
      <c r="BO228" s="208"/>
      <c r="BP228" s="208"/>
      <c r="BQ228" s="208"/>
      <c r="BR228" s="229"/>
      <c r="BS228" s="208"/>
      <c r="BT228" s="208"/>
      <c r="BU228" s="208"/>
      <c r="BV228" s="208"/>
      <c r="BW228" s="208"/>
      <c r="BX228" s="229"/>
      <c r="BY228" s="229"/>
      <c r="BZ228" s="208"/>
      <c r="CA228" s="229"/>
      <c r="CB228" s="229"/>
      <c r="CC228" s="1"/>
      <c r="CD228" s="1"/>
      <c r="CE228" s="1"/>
      <c r="CF228" s="1"/>
      <c r="CG228" s="1"/>
      <c r="CH228" s="1"/>
      <c r="CI228" s="1"/>
    </row>
    <row r="229" ht="21.0" hidden="1" customHeight="1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21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9"/>
      <c r="AC229" s="1"/>
      <c r="AD229" s="1"/>
      <c r="AE229" s="1"/>
      <c r="AF229" s="19"/>
      <c r="AG229" s="1"/>
      <c r="AH229" s="1"/>
      <c r="AI229" s="1"/>
      <c r="AJ229" s="19"/>
      <c r="AK229" s="1"/>
      <c r="AL229" s="1"/>
      <c r="AM229" s="1"/>
      <c r="AN229" s="19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208"/>
      <c r="BO229" s="208"/>
      <c r="BP229" s="208"/>
      <c r="BQ229" s="208"/>
      <c r="BR229" s="229"/>
      <c r="BS229" s="208"/>
      <c r="BT229" s="208"/>
      <c r="BU229" s="208"/>
      <c r="BV229" s="208"/>
      <c r="BW229" s="208"/>
      <c r="BX229" s="229"/>
      <c r="BY229" s="229"/>
      <c r="BZ229" s="208"/>
      <c r="CA229" s="229"/>
      <c r="CB229" s="229"/>
      <c r="CC229" s="1"/>
      <c r="CD229" s="1"/>
      <c r="CE229" s="1"/>
      <c r="CF229" s="1"/>
      <c r="CG229" s="1"/>
      <c r="CH229" s="1"/>
      <c r="CI229" s="1"/>
    </row>
    <row r="230" ht="21.0" hidden="1" customHeight="1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21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9"/>
      <c r="AC230" s="1"/>
      <c r="AD230" s="1"/>
      <c r="AE230" s="1"/>
      <c r="AF230" s="19"/>
      <c r="AG230" s="1"/>
      <c r="AH230" s="1"/>
      <c r="AI230" s="1"/>
      <c r="AJ230" s="19"/>
      <c r="AK230" s="1"/>
      <c r="AL230" s="1"/>
      <c r="AM230" s="1"/>
      <c r="AN230" s="19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208"/>
      <c r="BO230" s="208"/>
      <c r="BP230" s="208"/>
      <c r="BQ230" s="208"/>
      <c r="BR230" s="229"/>
      <c r="BS230" s="208"/>
      <c r="BT230" s="208"/>
      <c r="BU230" s="208"/>
      <c r="BV230" s="208"/>
      <c r="BW230" s="208"/>
      <c r="BX230" s="229"/>
      <c r="BY230" s="229"/>
      <c r="BZ230" s="208"/>
      <c r="CA230" s="229"/>
      <c r="CB230" s="229"/>
      <c r="CC230" s="1"/>
      <c r="CD230" s="1"/>
      <c r="CE230" s="1"/>
      <c r="CF230" s="1"/>
      <c r="CG230" s="1"/>
      <c r="CH230" s="1"/>
      <c r="CI230" s="1"/>
    </row>
    <row r="231" ht="21.0" hidden="1" customHeight="1">
      <c r="A231" s="1"/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21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9"/>
      <c r="AC231" s="1"/>
      <c r="AD231" s="1"/>
      <c r="AE231" s="1"/>
      <c r="AF231" s="19"/>
      <c r="AG231" s="1"/>
      <c r="AH231" s="1"/>
      <c r="AI231" s="1"/>
      <c r="AJ231" s="19"/>
      <c r="AK231" s="1"/>
      <c r="AL231" s="1"/>
      <c r="AM231" s="1"/>
      <c r="AN231" s="19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208"/>
      <c r="BO231" s="208"/>
      <c r="BP231" s="208"/>
      <c r="BQ231" s="208"/>
      <c r="BR231" s="229"/>
      <c r="BS231" s="208"/>
      <c r="BT231" s="208"/>
      <c r="BU231" s="208"/>
      <c r="BV231" s="208"/>
      <c r="BW231" s="208"/>
      <c r="BX231" s="229"/>
      <c r="BY231" s="229"/>
      <c r="BZ231" s="208"/>
      <c r="CA231" s="229"/>
      <c r="CB231" s="229"/>
      <c r="CC231" s="1"/>
      <c r="CD231" s="1"/>
      <c r="CE231" s="1"/>
      <c r="CF231" s="1"/>
      <c r="CG231" s="1"/>
      <c r="CH231" s="1"/>
      <c r="CI231" s="1"/>
    </row>
    <row r="232" ht="21.0" hidden="1" customHeight="1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21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9"/>
      <c r="AC232" s="1"/>
      <c r="AD232" s="1"/>
      <c r="AE232" s="1"/>
      <c r="AF232" s="19"/>
      <c r="AG232" s="1"/>
      <c r="AH232" s="1"/>
      <c r="AI232" s="1"/>
      <c r="AJ232" s="19"/>
      <c r="AK232" s="1"/>
      <c r="AL232" s="1"/>
      <c r="AM232" s="1"/>
      <c r="AN232" s="19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208"/>
      <c r="BO232" s="208"/>
      <c r="BP232" s="208"/>
      <c r="BQ232" s="208"/>
      <c r="BR232" s="229"/>
      <c r="BS232" s="208"/>
      <c r="BT232" s="208"/>
      <c r="BU232" s="208"/>
      <c r="BV232" s="208"/>
      <c r="BW232" s="208"/>
      <c r="BX232" s="229"/>
      <c r="BY232" s="229"/>
      <c r="BZ232" s="208"/>
      <c r="CA232" s="229"/>
      <c r="CB232" s="229"/>
      <c r="CC232" s="1"/>
      <c r="CD232" s="1"/>
      <c r="CE232" s="1"/>
      <c r="CF232" s="1"/>
      <c r="CG232" s="1"/>
      <c r="CH232" s="1"/>
      <c r="CI232" s="1"/>
    </row>
    <row r="233" ht="21.0" hidden="1" customHeight="1">
      <c r="A233" s="1"/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21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9"/>
      <c r="AC233" s="1"/>
      <c r="AD233" s="1"/>
      <c r="AE233" s="1"/>
      <c r="AF233" s="19"/>
      <c r="AG233" s="1"/>
      <c r="AH233" s="1"/>
      <c r="AI233" s="1"/>
      <c r="AJ233" s="19"/>
      <c r="AK233" s="1"/>
      <c r="AL233" s="1"/>
      <c r="AM233" s="1"/>
      <c r="AN233" s="19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208"/>
      <c r="BO233" s="208"/>
      <c r="BP233" s="208"/>
      <c r="BQ233" s="208"/>
      <c r="BR233" s="229"/>
      <c r="BS233" s="208"/>
      <c r="BT233" s="208"/>
      <c r="BU233" s="208"/>
      <c r="BV233" s="208"/>
      <c r="BW233" s="208"/>
      <c r="BX233" s="229"/>
      <c r="BY233" s="229"/>
      <c r="BZ233" s="208"/>
      <c r="CA233" s="229"/>
      <c r="CB233" s="229"/>
      <c r="CC233" s="1"/>
      <c r="CD233" s="1"/>
      <c r="CE233" s="1"/>
      <c r="CF233" s="1"/>
      <c r="CG233" s="1"/>
      <c r="CH233" s="1"/>
      <c r="CI233" s="1"/>
    </row>
    <row r="234" ht="21.0" hidden="1" customHeight="1">
      <c r="A234" s="1"/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21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9"/>
      <c r="AC234" s="1"/>
      <c r="AD234" s="1"/>
      <c r="AE234" s="1"/>
      <c r="AF234" s="19"/>
      <c r="AG234" s="1"/>
      <c r="AH234" s="1"/>
      <c r="AI234" s="1"/>
      <c r="AJ234" s="19"/>
      <c r="AK234" s="1"/>
      <c r="AL234" s="1"/>
      <c r="AM234" s="1"/>
      <c r="AN234" s="19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208"/>
      <c r="BO234" s="208"/>
      <c r="BP234" s="208"/>
      <c r="BQ234" s="208"/>
      <c r="BR234" s="229"/>
      <c r="BS234" s="208"/>
      <c r="BT234" s="208"/>
      <c r="BU234" s="208"/>
      <c r="BV234" s="208"/>
      <c r="BW234" s="208"/>
      <c r="BX234" s="229"/>
      <c r="BY234" s="229"/>
      <c r="BZ234" s="208"/>
      <c r="CA234" s="229"/>
      <c r="CB234" s="229"/>
      <c r="CC234" s="1"/>
      <c r="CD234" s="1"/>
      <c r="CE234" s="1"/>
      <c r="CF234" s="1"/>
      <c r="CG234" s="1"/>
      <c r="CH234" s="1"/>
      <c r="CI234" s="1"/>
    </row>
    <row r="235" ht="21.0" hidden="1" customHeight="1">
      <c r="A235" s="1"/>
      <c r="B235" s="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21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9"/>
      <c r="AC235" s="1"/>
      <c r="AD235" s="1"/>
      <c r="AE235" s="1"/>
      <c r="AF235" s="19"/>
      <c r="AG235" s="1"/>
      <c r="AH235" s="1"/>
      <c r="AI235" s="1"/>
      <c r="AJ235" s="19"/>
      <c r="AK235" s="1"/>
      <c r="AL235" s="1"/>
      <c r="AM235" s="1"/>
      <c r="AN235" s="19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208"/>
      <c r="BO235" s="208"/>
      <c r="BP235" s="208"/>
      <c r="BQ235" s="208"/>
      <c r="BR235" s="229"/>
      <c r="BS235" s="208"/>
      <c r="BT235" s="208"/>
      <c r="BU235" s="208"/>
      <c r="BV235" s="208"/>
      <c r="BW235" s="208"/>
      <c r="BX235" s="229"/>
      <c r="BY235" s="229"/>
      <c r="BZ235" s="208"/>
      <c r="CA235" s="229"/>
      <c r="CB235" s="229"/>
      <c r="CC235" s="1"/>
      <c r="CD235" s="1"/>
      <c r="CE235" s="1"/>
      <c r="CF235" s="1"/>
      <c r="CG235" s="1"/>
      <c r="CH235" s="1"/>
      <c r="CI235" s="1"/>
    </row>
    <row r="236" ht="21.0" hidden="1" customHeight="1">
      <c r="A236" s="1"/>
      <c r="B236" s="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21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9"/>
      <c r="AC236" s="1"/>
      <c r="AD236" s="1"/>
      <c r="AE236" s="1"/>
      <c r="AF236" s="19"/>
      <c r="AG236" s="1"/>
      <c r="AH236" s="1"/>
      <c r="AI236" s="1"/>
      <c r="AJ236" s="19"/>
      <c r="AK236" s="1"/>
      <c r="AL236" s="1"/>
      <c r="AM236" s="1"/>
      <c r="AN236" s="19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208"/>
      <c r="BO236" s="208"/>
      <c r="BP236" s="208"/>
      <c r="BQ236" s="208"/>
      <c r="BR236" s="229"/>
      <c r="BS236" s="208"/>
      <c r="BT236" s="208"/>
      <c r="BU236" s="208"/>
      <c r="BV236" s="208"/>
      <c r="BW236" s="208"/>
      <c r="BX236" s="229"/>
      <c r="BY236" s="229"/>
      <c r="BZ236" s="208"/>
      <c r="CA236" s="229"/>
      <c r="CB236" s="229"/>
      <c r="CC236" s="1"/>
      <c r="CD236" s="1"/>
      <c r="CE236" s="1"/>
      <c r="CF236" s="1"/>
      <c r="CG236" s="1"/>
      <c r="CH236" s="1"/>
      <c r="CI236" s="1"/>
    </row>
    <row r="237" ht="21.0" hidden="1" customHeight="1">
      <c r="A237" s="1"/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21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9"/>
      <c r="AC237" s="1"/>
      <c r="AD237" s="1"/>
      <c r="AE237" s="1"/>
      <c r="AF237" s="19"/>
      <c r="AG237" s="1"/>
      <c r="AH237" s="1"/>
      <c r="AI237" s="1"/>
      <c r="AJ237" s="19"/>
      <c r="AK237" s="1"/>
      <c r="AL237" s="1"/>
      <c r="AM237" s="1"/>
      <c r="AN237" s="19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208"/>
      <c r="BO237" s="208"/>
      <c r="BP237" s="208"/>
      <c r="BQ237" s="208"/>
      <c r="BR237" s="229"/>
      <c r="BS237" s="208"/>
      <c r="BT237" s="208"/>
      <c r="BU237" s="208"/>
      <c r="BV237" s="208"/>
      <c r="BW237" s="208"/>
      <c r="BX237" s="229"/>
      <c r="BY237" s="229"/>
      <c r="BZ237" s="208"/>
      <c r="CA237" s="229"/>
      <c r="CB237" s="229"/>
      <c r="CC237" s="1"/>
      <c r="CD237" s="1"/>
      <c r="CE237" s="1"/>
      <c r="CF237" s="1"/>
      <c r="CG237" s="1"/>
      <c r="CH237" s="1"/>
      <c r="CI237" s="1"/>
    </row>
    <row r="238" ht="21.0" hidden="1" customHeight="1">
      <c r="A238" s="1"/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21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9"/>
      <c r="AC238" s="1"/>
      <c r="AD238" s="1"/>
      <c r="AE238" s="1"/>
      <c r="AF238" s="19"/>
      <c r="AG238" s="1"/>
      <c r="AH238" s="1"/>
      <c r="AI238" s="1"/>
      <c r="AJ238" s="19"/>
      <c r="AK238" s="1"/>
      <c r="AL238" s="1"/>
      <c r="AM238" s="1"/>
      <c r="AN238" s="19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208"/>
      <c r="BO238" s="208"/>
      <c r="BP238" s="208"/>
      <c r="BQ238" s="208"/>
      <c r="BR238" s="229"/>
      <c r="BS238" s="208"/>
      <c r="BT238" s="208"/>
      <c r="BU238" s="208"/>
      <c r="BV238" s="208"/>
      <c r="BW238" s="208"/>
      <c r="BX238" s="229"/>
      <c r="BY238" s="229"/>
      <c r="BZ238" s="208"/>
      <c r="CA238" s="229"/>
      <c r="CB238" s="229"/>
      <c r="CC238" s="1"/>
      <c r="CD238" s="1"/>
      <c r="CE238" s="1"/>
      <c r="CF238" s="1"/>
      <c r="CG238" s="1"/>
      <c r="CH238" s="1"/>
      <c r="CI238" s="1"/>
    </row>
    <row r="239" ht="21.0" hidden="1" customHeight="1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21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9"/>
      <c r="AC239" s="1"/>
      <c r="AD239" s="1"/>
      <c r="AE239" s="1"/>
      <c r="AF239" s="19"/>
      <c r="AG239" s="1"/>
      <c r="AH239" s="1"/>
      <c r="AI239" s="1"/>
      <c r="AJ239" s="19"/>
      <c r="AK239" s="1"/>
      <c r="AL239" s="1"/>
      <c r="AM239" s="1"/>
      <c r="AN239" s="19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208"/>
      <c r="BO239" s="208"/>
      <c r="BP239" s="208"/>
      <c r="BQ239" s="208"/>
      <c r="BR239" s="229"/>
      <c r="BS239" s="208"/>
      <c r="BT239" s="208"/>
      <c r="BU239" s="208"/>
      <c r="BV239" s="208"/>
      <c r="BW239" s="208"/>
      <c r="BX239" s="229"/>
      <c r="BY239" s="229"/>
      <c r="BZ239" s="208"/>
      <c r="CA239" s="229"/>
      <c r="CB239" s="229"/>
      <c r="CC239" s="1"/>
      <c r="CD239" s="1"/>
      <c r="CE239" s="1"/>
      <c r="CF239" s="1"/>
      <c r="CG239" s="1"/>
      <c r="CH239" s="1"/>
      <c r="CI239" s="1"/>
    </row>
    <row r="240" ht="21.0" hidden="1" customHeight="1">
      <c r="A240" s="1"/>
      <c r="B240" s="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21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9"/>
      <c r="AC240" s="1"/>
      <c r="AD240" s="1"/>
      <c r="AE240" s="1"/>
      <c r="AF240" s="19"/>
      <c r="AG240" s="1"/>
      <c r="AH240" s="1"/>
      <c r="AI240" s="1"/>
      <c r="AJ240" s="19"/>
      <c r="AK240" s="1"/>
      <c r="AL240" s="1"/>
      <c r="AM240" s="1"/>
      <c r="AN240" s="19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208"/>
      <c r="BO240" s="208"/>
      <c r="BP240" s="208"/>
      <c r="BQ240" s="208"/>
      <c r="BR240" s="229"/>
      <c r="BS240" s="208"/>
      <c r="BT240" s="208"/>
      <c r="BU240" s="208"/>
      <c r="BV240" s="208"/>
      <c r="BW240" s="208"/>
      <c r="BX240" s="229"/>
      <c r="BY240" s="229"/>
      <c r="BZ240" s="208"/>
      <c r="CA240" s="229"/>
      <c r="CB240" s="229"/>
      <c r="CC240" s="1"/>
      <c r="CD240" s="1"/>
      <c r="CE240" s="1"/>
      <c r="CF240" s="1"/>
      <c r="CG240" s="1"/>
      <c r="CH240" s="1"/>
      <c r="CI240" s="1"/>
    </row>
    <row r="241" ht="21.0" hidden="1" customHeight="1">
      <c r="A241" s="1"/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21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9"/>
      <c r="AC241" s="1"/>
      <c r="AD241" s="1"/>
      <c r="AE241" s="1"/>
      <c r="AF241" s="19"/>
      <c r="AG241" s="1"/>
      <c r="AH241" s="1"/>
      <c r="AI241" s="1"/>
      <c r="AJ241" s="19"/>
      <c r="AK241" s="1"/>
      <c r="AL241" s="1"/>
      <c r="AM241" s="1"/>
      <c r="AN241" s="19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208"/>
      <c r="BO241" s="208"/>
      <c r="BP241" s="208"/>
      <c r="BQ241" s="208"/>
      <c r="BR241" s="229"/>
      <c r="BS241" s="208"/>
      <c r="BT241" s="208"/>
      <c r="BU241" s="208"/>
      <c r="BV241" s="208"/>
      <c r="BW241" s="208"/>
      <c r="BX241" s="229"/>
      <c r="BY241" s="229"/>
      <c r="BZ241" s="208"/>
      <c r="CA241" s="229"/>
      <c r="CB241" s="229"/>
      <c r="CC241" s="1"/>
      <c r="CD241" s="1"/>
      <c r="CE241" s="1"/>
      <c r="CF241" s="1"/>
      <c r="CG241" s="1"/>
      <c r="CH241" s="1"/>
      <c r="CI241" s="1"/>
    </row>
    <row r="242" ht="21.0" hidden="1" customHeight="1">
      <c r="A242" s="1"/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21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9"/>
      <c r="AC242" s="1"/>
      <c r="AD242" s="1"/>
      <c r="AE242" s="1"/>
      <c r="AF242" s="19"/>
      <c r="AG242" s="1"/>
      <c r="AH242" s="1"/>
      <c r="AI242" s="1"/>
      <c r="AJ242" s="19"/>
      <c r="AK242" s="1"/>
      <c r="AL242" s="1"/>
      <c r="AM242" s="1"/>
      <c r="AN242" s="19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208"/>
      <c r="BO242" s="208"/>
      <c r="BP242" s="208"/>
      <c r="BQ242" s="208"/>
      <c r="BR242" s="229"/>
      <c r="BS242" s="208"/>
      <c r="BT242" s="208"/>
      <c r="BU242" s="208"/>
      <c r="BV242" s="208"/>
      <c r="BW242" s="208"/>
      <c r="BX242" s="229"/>
      <c r="BY242" s="229"/>
      <c r="BZ242" s="208"/>
      <c r="CA242" s="229"/>
      <c r="CB242" s="229"/>
      <c r="CC242" s="1"/>
      <c r="CD242" s="1"/>
      <c r="CE242" s="1"/>
      <c r="CF242" s="1"/>
      <c r="CG242" s="1"/>
      <c r="CH242" s="1"/>
      <c r="CI242" s="1"/>
    </row>
    <row r="243" ht="21.0" hidden="1" customHeight="1">
      <c r="A243" s="1"/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21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9"/>
      <c r="AC243" s="1"/>
      <c r="AD243" s="1"/>
      <c r="AE243" s="1"/>
      <c r="AF243" s="19"/>
      <c r="AG243" s="1"/>
      <c r="AH243" s="1"/>
      <c r="AI243" s="1"/>
      <c r="AJ243" s="19"/>
      <c r="AK243" s="1"/>
      <c r="AL243" s="1"/>
      <c r="AM243" s="1"/>
      <c r="AN243" s="19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208"/>
      <c r="BO243" s="208"/>
      <c r="BP243" s="208"/>
      <c r="BQ243" s="208"/>
      <c r="BR243" s="229"/>
      <c r="BS243" s="208"/>
      <c r="BT243" s="208"/>
      <c r="BU243" s="208"/>
      <c r="BV243" s="208"/>
      <c r="BW243" s="208"/>
      <c r="BX243" s="229"/>
      <c r="BY243" s="229"/>
      <c r="BZ243" s="208"/>
      <c r="CA243" s="229"/>
      <c r="CB243" s="229"/>
      <c r="CC243" s="1"/>
      <c r="CD243" s="1"/>
      <c r="CE243" s="1"/>
      <c r="CF243" s="1"/>
      <c r="CG243" s="1"/>
      <c r="CH243" s="1"/>
      <c r="CI243" s="1"/>
    </row>
    <row r="244" ht="21.0" hidden="1" customHeight="1">
      <c r="A244" s="1"/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21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9"/>
      <c r="AC244" s="1"/>
      <c r="AD244" s="1"/>
      <c r="AE244" s="1"/>
      <c r="AF244" s="19"/>
      <c r="AG244" s="1"/>
      <c r="AH244" s="1"/>
      <c r="AI244" s="1"/>
      <c r="AJ244" s="19"/>
      <c r="AK244" s="1"/>
      <c r="AL244" s="1"/>
      <c r="AM244" s="1"/>
      <c r="AN244" s="19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208"/>
      <c r="BO244" s="208"/>
      <c r="BP244" s="208"/>
      <c r="BQ244" s="208"/>
      <c r="BR244" s="229"/>
      <c r="BS244" s="208"/>
      <c r="BT244" s="208"/>
      <c r="BU244" s="208"/>
      <c r="BV244" s="208"/>
      <c r="BW244" s="208"/>
      <c r="BX244" s="229"/>
      <c r="BY244" s="229"/>
      <c r="BZ244" s="208"/>
      <c r="CA244" s="229"/>
      <c r="CB244" s="229"/>
      <c r="CC244" s="1"/>
      <c r="CD244" s="1"/>
      <c r="CE244" s="1"/>
      <c r="CF244" s="1"/>
      <c r="CG244" s="1"/>
      <c r="CH244" s="1"/>
      <c r="CI244" s="1"/>
    </row>
    <row r="245" ht="21.0" hidden="1" customHeight="1">
      <c r="A245" s="1"/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21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9"/>
      <c r="AC245" s="1"/>
      <c r="AD245" s="1"/>
      <c r="AE245" s="1"/>
      <c r="AF245" s="19"/>
      <c r="AG245" s="1"/>
      <c r="AH245" s="1"/>
      <c r="AI245" s="1"/>
      <c r="AJ245" s="19"/>
      <c r="AK245" s="1"/>
      <c r="AL245" s="1"/>
      <c r="AM245" s="1"/>
      <c r="AN245" s="19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208"/>
      <c r="BO245" s="208"/>
      <c r="BP245" s="208"/>
      <c r="BQ245" s="208"/>
      <c r="BR245" s="229"/>
      <c r="BS245" s="208"/>
      <c r="BT245" s="208"/>
      <c r="BU245" s="208"/>
      <c r="BV245" s="208"/>
      <c r="BW245" s="208"/>
      <c r="BX245" s="229"/>
      <c r="BY245" s="229"/>
      <c r="BZ245" s="208"/>
      <c r="CA245" s="229"/>
      <c r="CB245" s="229"/>
      <c r="CC245" s="1"/>
      <c r="CD245" s="1"/>
      <c r="CE245" s="1"/>
      <c r="CF245" s="1"/>
      <c r="CG245" s="1"/>
      <c r="CH245" s="1"/>
      <c r="CI245" s="1"/>
    </row>
    <row r="246" ht="21.0" hidden="1" customHeight="1">
      <c r="A246" s="1"/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21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9"/>
      <c r="AC246" s="1"/>
      <c r="AD246" s="1"/>
      <c r="AE246" s="1"/>
      <c r="AF246" s="19"/>
      <c r="AG246" s="1"/>
      <c r="AH246" s="1"/>
      <c r="AI246" s="1"/>
      <c r="AJ246" s="19"/>
      <c r="AK246" s="1"/>
      <c r="AL246" s="1"/>
      <c r="AM246" s="1"/>
      <c r="AN246" s="19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208"/>
      <c r="BO246" s="208"/>
      <c r="BP246" s="208"/>
      <c r="BQ246" s="208"/>
      <c r="BR246" s="229"/>
      <c r="BS246" s="208"/>
      <c r="BT246" s="208"/>
      <c r="BU246" s="208"/>
      <c r="BV246" s="208"/>
      <c r="BW246" s="208"/>
      <c r="BX246" s="229"/>
      <c r="BY246" s="229"/>
      <c r="BZ246" s="208"/>
      <c r="CA246" s="229"/>
      <c r="CB246" s="229"/>
      <c r="CC246" s="1"/>
      <c r="CD246" s="1"/>
      <c r="CE246" s="1"/>
      <c r="CF246" s="1"/>
      <c r="CG246" s="1"/>
      <c r="CH246" s="1"/>
      <c r="CI246" s="1"/>
    </row>
    <row r="247" ht="21.0" hidden="1" customHeight="1">
      <c r="A247" s="1"/>
      <c r="B247" s="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21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9"/>
      <c r="AC247" s="1"/>
      <c r="AD247" s="1"/>
      <c r="AE247" s="1"/>
      <c r="AF247" s="19"/>
      <c r="AG247" s="1"/>
      <c r="AH247" s="1"/>
      <c r="AI247" s="1"/>
      <c r="AJ247" s="19"/>
      <c r="AK247" s="1"/>
      <c r="AL247" s="1"/>
      <c r="AM247" s="1"/>
      <c r="AN247" s="19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208"/>
      <c r="BO247" s="208"/>
      <c r="BP247" s="208"/>
      <c r="BQ247" s="208"/>
      <c r="BR247" s="229"/>
      <c r="BS247" s="208"/>
      <c r="BT247" s="208"/>
      <c r="BU247" s="208"/>
      <c r="BV247" s="208"/>
      <c r="BW247" s="208"/>
      <c r="BX247" s="229"/>
      <c r="BY247" s="229"/>
      <c r="BZ247" s="208"/>
      <c r="CA247" s="229"/>
      <c r="CB247" s="229"/>
      <c r="CC247" s="1"/>
      <c r="CD247" s="1"/>
      <c r="CE247" s="1"/>
      <c r="CF247" s="1"/>
      <c r="CG247" s="1"/>
      <c r="CH247" s="1"/>
      <c r="CI247" s="1"/>
    </row>
    <row r="248" ht="21.0" hidden="1" customHeight="1">
      <c r="A248" s="1"/>
      <c r="B248" s="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21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9"/>
      <c r="AC248" s="1"/>
      <c r="AD248" s="1"/>
      <c r="AE248" s="1"/>
      <c r="AF248" s="19"/>
      <c r="AG248" s="1"/>
      <c r="AH248" s="1"/>
      <c r="AI248" s="1"/>
      <c r="AJ248" s="19"/>
      <c r="AK248" s="1"/>
      <c r="AL248" s="1"/>
      <c r="AM248" s="1"/>
      <c r="AN248" s="19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208"/>
      <c r="BO248" s="208"/>
      <c r="BP248" s="208"/>
      <c r="BQ248" s="208"/>
      <c r="BR248" s="229"/>
      <c r="BS248" s="208"/>
      <c r="BT248" s="208"/>
      <c r="BU248" s="208"/>
      <c r="BV248" s="208"/>
      <c r="BW248" s="208"/>
      <c r="BX248" s="229"/>
      <c r="BY248" s="229"/>
      <c r="BZ248" s="208"/>
      <c r="CA248" s="229"/>
      <c r="CB248" s="229"/>
      <c r="CC248" s="1"/>
      <c r="CD248" s="1"/>
      <c r="CE248" s="1"/>
      <c r="CF248" s="1"/>
      <c r="CG248" s="1"/>
      <c r="CH248" s="1"/>
      <c r="CI248" s="1"/>
    </row>
    <row r="249" ht="21.0" hidden="1" customHeight="1">
      <c r="A249" s="1"/>
      <c r="B249" s="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21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9"/>
      <c r="AC249" s="1"/>
      <c r="AD249" s="1"/>
      <c r="AE249" s="1"/>
      <c r="AF249" s="19"/>
      <c r="AG249" s="1"/>
      <c r="AH249" s="1"/>
      <c r="AI249" s="1"/>
      <c r="AJ249" s="19"/>
      <c r="AK249" s="1"/>
      <c r="AL249" s="1"/>
      <c r="AM249" s="1"/>
      <c r="AN249" s="19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208"/>
      <c r="BO249" s="208"/>
      <c r="BP249" s="208"/>
      <c r="BQ249" s="208"/>
      <c r="BR249" s="229"/>
      <c r="BS249" s="208"/>
      <c r="BT249" s="208"/>
      <c r="BU249" s="208"/>
      <c r="BV249" s="208"/>
      <c r="BW249" s="208"/>
      <c r="BX249" s="229"/>
      <c r="BY249" s="229"/>
      <c r="BZ249" s="208"/>
      <c r="CA249" s="229"/>
      <c r="CB249" s="229"/>
      <c r="CC249" s="1"/>
      <c r="CD249" s="1"/>
      <c r="CE249" s="1"/>
      <c r="CF249" s="1"/>
      <c r="CG249" s="1"/>
      <c r="CH249" s="1"/>
      <c r="CI249" s="1"/>
    </row>
    <row r="250" ht="21.0" hidden="1" customHeight="1">
      <c r="A250" s="1"/>
      <c r="B250" s="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21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9"/>
      <c r="AC250" s="1"/>
      <c r="AD250" s="1"/>
      <c r="AE250" s="1"/>
      <c r="AF250" s="19"/>
      <c r="AG250" s="1"/>
      <c r="AH250" s="1"/>
      <c r="AI250" s="1"/>
      <c r="AJ250" s="19"/>
      <c r="AK250" s="1"/>
      <c r="AL250" s="1"/>
      <c r="AM250" s="1"/>
      <c r="AN250" s="19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208"/>
      <c r="BO250" s="208"/>
      <c r="BP250" s="208"/>
      <c r="BQ250" s="208"/>
      <c r="BR250" s="229"/>
      <c r="BS250" s="208"/>
      <c r="BT250" s="208"/>
      <c r="BU250" s="208"/>
      <c r="BV250" s="208"/>
      <c r="BW250" s="208"/>
      <c r="BX250" s="229"/>
      <c r="BY250" s="229"/>
      <c r="BZ250" s="208"/>
      <c r="CA250" s="229"/>
      <c r="CB250" s="229"/>
      <c r="CC250" s="1"/>
      <c r="CD250" s="1"/>
      <c r="CE250" s="1"/>
      <c r="CF250" s="1"/>
      <c r="CG250" s="1"/>
      <c r="CH250" s="1"/>
      <c r="CI250" s="1"/>
    </row>
    <row r="251" ht="21.0" hidden="1" customHeight="1">
      <c r="A251" s="1"/>
      <c r="B251" s="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21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9"/>
      <c r="AC251" s="1"/>
      <c r="AD251" s="1"/>
      <c r="AE251" s="1"/>
      <c r="AF251" s="19"/>
      <c r="AG251" s="1"/>
      <c r="AH251" s="1"/>
      <c r="AI251" s="1"/>
      <c r="AJ251" s="19"/>
      <c r="AK251" s="1"/>
      <c r="AL251" s="1"/>
      <c r="AM251" s="1"/>
      <c r="AN251" s="19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208"/>
      <c r="BO251" s="208"/>
      <c r="BP251" s="208"/>
      <c r="BQ251" s="208"/>
      <c r="BR251" s="229"/>
      <c r="BS251" s="208"/>
      <c r="BT251" s="208"/>
      <c r="BU251" s="208"/>
      <c r="BV251" s="208"/>
      <c r="BW251" s="208"/>
      <c r="BX251" s="229"/>
      <c r="BY251" s="229"/>
      <c r="BZ251" s="208"/>
      <c r="CA251" s="229"/>
      <c r="CB251" s="229"/>
      <c r="CC251" s="1"/>
      <c r="CD251" s="1"/>
      <c r="CE251" s="1"/>
      <c r="CF251" s="1"/>
      <c r="CG251" s="1"/>
      <c r="CH251" s="1"/>
      <c r="CI251" s="1"/>
    </row>
    <row r="252" ht="21.0" hidden="1" customHeight="1">
      <c r="A252" s="1"/>
      <c r="B252" s="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21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9"/>
      <c r="AC252" s="1"/>
      <c r="AD252" s="1"/>
      <c r="AE252" s="1"/>
      <c r="AF252" s="19"/>
      <c r="AG252" s="1"/>
      <c r="AH252" s="1"/>
      <c r="AI252" s="1"/>
      <c r="AJ252" s="19"/>
      <c r="AK252" s="1"/>
      <c r="AL252" s="1"/>
      <c r="AM252" s="1"/>
      <c r="AN252" s="19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208"/>
      <c r="BO252" s="208"/>
      <c r="BP252" s="208"/>
      <c r="BQ252" s="208"/>
      <c r="BR252" s="229"/>
      <c r="BS252" s="208"/>
      <c r="BT252" s="208"/>
      <c r="BU252" s="208"/>
      <c r="BV252" s="208"/>
      <c r="BW252" s="208"/>
      <c r="BX252" s="229"/>
      <c r="BY252" s="229"/>
      <c r="BZ252" s="208"/>
      <c r="CA252" s="229"/>
      <c r="CB252" s="229"/>
      <c r="CC252" s="1"/>
      <c r="CD252" s="1"/>
      <c r="CE252" s="1"/>
      <c r="CF252" s="1"/>
      <c r="CG252" s="1"/>
      <c r="CH252" s="1"/>
      <c r="CI252" s="1"/>
    </row>
    <row r="253" ht="21.0" hidden="1" customHeight="1">
      <c r="A253" s="1"/>
      <c r="B253" s="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21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9"/>
      <c r="AC253" s="1"/>
      <c r="AD253" s="1"/>
      <c r="AE253" s="1"/>
      <c r="AF253" s="19"/>
      <c r="AG253" s="1"/>
      <c r="AH253" s="1"/>
      <c r="AI253" s="1"/>
      <c r="AJ253" s="19"/>
      <c r="AK253" s="1"/>
      <c r="AL253" s="1"/>
      <c r="AM253" s="1"/>
      <c r="AN253" s="19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208"/>
      <c r="BO253" s="208"/>
      <c r="BP253" s="208"/>
      <c r="BQ253" s="208"/>
      <c r="BR253" s="229"/>
      <c r="BS253" s="208"/>
      <c r="BT253" s="208"/>
      <c r="BU253" s="208"/>
      <c r="BV253" s="208"/>
      <c r="BW253" s="208"/>
      <c r="BX253" s="229"/>
      <c r="BY253" s="229"/>
      <c r="BZ253" s="208"/>
      <c r="CA253" s="229"/>
      <c r="CB253" s="229"/>
      <c r="CC253" s="1"/>
      <c r="CD253" s="1"/>
      <c r="CE253" s="1"/>
      <c r="CF253" s="1"/>
      <c r="CG253" s="1"/>
      <c r="CH253" s="1"/>
      <c r="CI253" s="1"/>
    </row>
    <row r="254" ht="21.0" hidden="1" customHeight="1">
      <c r="A254" s="1"/>
      <c r="B254" s="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21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9"/>
      <c r="AC254" s="1"/>
      <c r="AD254" s="1"/>
      <c r="AE254" s="1"/>
      <c r="AF254" s="19"/>
      <c r="AG254" s="1"/>
      <c r="AH254" s="1"/>
      <c r="AI254" s="1"/>
      <c r="AJ254" s="19"/>
      <c r="AK254" s="1"/>
      <c r="AL254" s="1"/>
      <c r="AM254" s="1"/>
      <c r="AN254" s="19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208"/>
      <c r="BO254" s="208"/>
      <c r="BP254" s="208"/>
      <c r="BQ254" s="208"/>
      <c r="BR254" s="229"/>
      <c r="BS254" s="208"/>
      <c r="BT254" s="208"/>
      <c r="BU254" s="208"/>
      <c r="BV254" s="208"/>
      <c r="BW254" s="208"/>
      <c r="BX254" s="229"/>
      <c r="BY254" s="229"/>
      <c r="BZ254" s="208"/>
      <c r="CA254" s="229"/>
      <c r="CB254" s="229"/>
      <c r="CC254" s="1"/>
      <c r="CD254" s="1"/>
      <c r="CE254" s="1"/>
      <c r="CF254" s="1"/>
      <c r="CG254" s="1"/>
      <c r="CH254" s="1"/>
      <c r="CI254" s="1"/>
    </row>
    <row r="255" ht="21.0" hidden="1" customHeight="1">
      <c r="A255" s="1"/>
      <c r="B255" s="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21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9"/>
      <c r="AC255" s="1"/>
      <c r="AD255" s="1"/>
      <c r="AE255" s="1"/>
      <c r="AF255" s="19"/>
      <c r="AG255" s="1"/>
      <c r="AH255" s="1"/>
      <c r="AI255" s="1"/>
      <c r="AJ255" s="19"/>
      <c r="AK255" s="1"/>
      <c r="AL255" s="1"/>
      <c r="AM255" s="1"/>
      <c r="AN255" s="19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208"/>
      <c r="BO255" s="208"/>
      <c r="BP255" s="208"/>
      <c r="BQ255" s="208"/>
      <c r="BR255" s="229"/>
      <c r="BS255" s="208"/>
      <c r="BT255" s="208"/>
      <c r="BU255" s="208"/>
      <c r="BV255" s="208"/>
      <c r="BW255" s="208"/>
      <c r="BX255" s="229"/>
      <c r="BY255" s="229"/>
      <c r="BZ255" s="208"/>
      <c r="CA255" s="229"/>
      <c r="CB255" s="229"/>
      <c r="CC255" s="1"/>
      <c r="CD255" s="1"/>
      <c r="CE255" s="1"/>
      <c r="CF255" s="1"/>
      <c r="CG255" s="1"/>
      <c r="CH255" s="1"/>
      <c r="CI255" s="1"/>
    </row>
    <row r="256" ht="21.0" hidden="1" customHeight="1">
      <c r="A256" s="1"/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21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9"/>
      <c r="AC256" s="1"/>
      <c r="AD256" s="1"/>
      <c r="AE256" s="1"/>
      <c r="AF256" s="19"/>
      <c r="AG256" s="1"/>
      <c r="AH256" s="1"/>
      <c r="AI256" s="1"/>
      <c r="AJ256" s="19"/>
      <c r="AK256" s="1"/>
      <c r="AL256" s="1"/>
      <c r="AM256" s="1"/>
      <c r="AN256" s="19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208"/>
      <c r="BO256" s="208"/>
      <c r="BP256" s="208"/>
      <c r="BQ256" s="208"/>
      <c r="BR256" s="229"/>
      <c r="BS256" s="208"/>
      <c r="BT256" s="208"/>
      <c r="BU256" s="208"/>
      <c r="BV256" s="208"/>
      <c r="BW256" s="208"/>
      <c r="BX256" s="229"/>
      <c r="BY256" s="229"/>
      <c r="BZ256" s="208"/>
      <c r="CA256" s="229"/>
      <c r="CB256" s="229"/>
      <c r="CC256" s="1"/>
      <c r="CD256" s="1"/>
      <c r="CE256" s="1"/>
      <c r="CF256" s="1"/>
      <c r="CG256" s="1"/>
      <c r="CH256" s="1"/>
      <c r="CI256" s="1"/>
    </row>
    <row r="257" ht="21.0" hidden="1" customHeight="1">
      <c r="A257" s="1"/>
      <c r="B257" s="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21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9"/>
      <c r="AC257" s="1"/>
      <c r="AD257" s="1"/>
      <c r="AE257" s="1"/>
      <c r="AF257" s="19"/>
      <c r="AG257" s="1"/>
      <c r="AH257" s="1"/>
      <c r="AI257" s="1"/>
      <c r="AJ257" s="19"/>
      <c r="AK257" s="1"/>
      <c r="AL257" s="1"/>
      <c r="AM257" s="1"/>
      <c r="AN257" s="19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208"/>
      <c r="BO257" s="208"/>
      <c r="BP257" s="208"/>
      <c r="BQ257" s="208"/>
      <c r="BR257" s="229"/>
      <c r="BS257" s="208"/>
      <c r="BT257" s="208"/>
      <c r="BU257" s="208"/>
      <c r="BV257" s="208"/>
      <c r="BW257" s="208"/>
      <c r="BX257" s="229"/>
      <c r="BY257" s="229"/>
      <c r="BZ257" s="208"/>
      <c r="CA257" s="229"/>
      <c r="CB257" s="229"/>
      <c r="CC257" s="1"/>
      <c r="CD257" s="1"/>
      <c r="CE257" s="1"/>
      <c r="CF257" s="1"/>
      <c r="CG257" s="1"/>
      <c r="CH257" s="1"/>
      <c r="CI257" s="1"/>
    </row>
    <row r="258" ht="21.0" hidden="1" customHeight="1">
      <c r="A258" s="1"/>
      <c r="B258" s="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21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9"/>
      <c r="AC258" s="1"/>
      <c r="AD258" s="1"/>
      <c r="AE258" s="1"/>
      <c r="AF258" s="19"/>
      <c r="AG258" s="1"/>
      <c r="AH258" s="1"/>
      <c r="AI258" s="1"/>
      <c r="AJ258" s="19"/>
      <c r="AK258" s="1"/>
      <c r="AL258" s="1"/>
      <c r="AM258" s="1"/>
      <c r="AN258" s="19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208"/>
      <c r="BO258" s="208"/>
      <c r="BP258" s="208"/>
      <c r="BQ258" s="208"/>
      <c r="BR258" s="229"/>
      <c r="BS258" s="208"/>
      <c r="BT258" s="208"/>
      <c r="BU258" s="208"/>
      <c r="BV258" s="208"/>
      <c r="BW258" s="208"/>
      <c r="BX258" s="229"/>
      <c r="BY258" s="229"/>
      <c r="BZ258" s="208"/>
      <c r="CA258" s="229"/>
      <c r="CB258" s="229"/>
      <c r="CC258" s="1"/>
      <c r="CD258" s="1"/>
      <c r="CE258" s="1"/>
      <c r="CF258" s="1"/>
      <c r="CG258" s="1"/>
      <c r="CH258" s="1"/>
      <c r="CI258" s="1"/>
    </row>
    <row r="259" ht="21.0" hidden="1" customHeight="1">
      <c r="A259" s="1"/>
      <c r="B259" s="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21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9"/>
      <c r="AC259" s="1"/>
      <c r="AD259" s="1"/>
      <c r="AE259" s="1"/>
      <c r="AF259" s="19"/>
      <c r="AG259" s="1"/>
      <c r="AH259" s="1"/>
      <c r="AI259" s="1"/>
      <c r="AJ259" s="19"/>
      <c r="AK259" s="1"/>
      <c r="AL259" s="1"/>
      <c r="AM259" s="1"/>
      <c r="AN259" s="19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208"/>
      <c r="BO259" s="208"/>
      <c r="BP259" s="208"/>
      <c r="BQ259" s="208"/>
      <c r="BR259" s="229"/>
      <c r="BS259" s="208"/>
      <c r="BT259" s="208"/>
      <c r="BU259" s="208"/>
      <c r="BV259" s="208"/>
      <c r="BW259" s="208"/>
      <c r="BX259" s="229"/>
      <c r="BY259" s="229"/>
      <c r="BZ259" s="208"/>
      <c r="CA259" s="229"/>
      <c r="CB259" s="229"/>
      <c r="CC259" s="1"/>
      <c r="CD259" s="1"/>
      <c r="CE259" s="1"/>
      <c r="CF259" s="1"/>
      <c r="CG259" s="1"/>
      <c r="CH259" s="1"/>
      <c r="CI259" s="1"/>
    </row>
    <row r="260" ht="21.0" hidden="1" customHeight="1">
      <c r="A260" s="1"/>
      <c r="B260" s="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21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9"/>
      <c r="AC260" s="1"/>
      <c r="AD260" s="1"/>
      <c r="AE260" s="1"/>
      <c r="AF260" s="19"/>
      <c r="AG260" s="1"/>
      <c r="AH260" s="1"/>
      <c r="AI260" s="1"/>
      <c r="AJ260" s="19"/>
      <c r="AK260" s="1"/>
      <c r="AL260" s="1"/>
      <c r="AM260" s="1"/>
      <c r="AN260" s="19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208"/>
      <c r="BO260" s="208"/>
      <c r="BP260" s="208"/>
      <c r="BQ260" s="208"/>
      <c r="BR260" s="229"/>
      <c r="BS260" s="208"/>
      <c r="BT260" s="208"/>
      <c r="BU260" s="208"/>
      <c r="BV260" s="208"/>
      <c r="BW260" s="208"/>
      <c r="BX260" s="229"/>
      <c r="BY260" s="229"/>
      <c r="BZ260" s="208"/>
      <c r="CA260" s="229"/>
      <c r="CB260" s="229"/>
      <c r="CC260" s="1"/>
      <c r="CD260" s="1"/>
      <c r="CE260" s="1"/>
      <c r="CF260" s="1"/>
      <c r="CG260" s="1"/>
      <c r="CH260" s="1"/>
      <c r="CI260" s="1"/>
    </row>
    <row r="261" ht="21.0" hidden="1" customHeight="1">
      <c r="A261" s="1"/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21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9"/>
      <c r="AC261" s="1"/>
      <c r="AD261" s="1"/>
      <c r="AE261" s="1"/>
      <c r="AF261" s="19"/>
      <c r="AG261" s="1"/>
      <c r="AH261" s="1"/>
      <c r="AI261" s="1"/>
      <c r="AJ261" s="19"/>
      <c r="AK261" s="1"/>
      <c r="AL261" s="1"/>
      <c r="AM261" s="1"/>
      <c r="AN261" s="19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208"/>
      <c r="BO261" s="208"/>
      <c r="BP261" s="208"/>
      <c r="BQ261" s="208"/>
      <c r="BR261" s="229"/>
      <c r="BS261" s="208"/>
      <c r="BT261" s="208"/>
      <c r="BU261" s="208"/>
      <c r="BV261" s="208"/>
      <c r="BW261" s="208"/>
      <c r="BX261" s="229"/>
      <c r="BY261" s="229"/>
      <c r="BZ261" s="208"/>
      <c r="CA261" s="229"/>
      <c r="CB261" s="229"/>
      <c r="CC261" s="1"/>
      <c r="CD261" s="1"/>
      <c r="CE261" s="1"/>
      <c r="CF261" s="1"/>
      <c r="CG261" s="1"/>
      <c r="CH261" s="1"/>
      <c r="CI261" s="1"/>
    </row>
    <row r="262" ht="21.0" hidden="1" customHeight="1">
      <c r="A262" s="1"/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21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9"/>
      <c r="AC262" s="1"/>
      <c r="AD262" s="1"/>
      <c r="AE262" s="1"/>
      <c r="AF262" s="19"/>
      <c r="AG262" s="1"/>
      <c r="AH262" s="1"/>
      <c r="AI262" s="1"/>
      <c r="AJ262" s="19"/>
      <c r="AK262" s="1"/>
      <c r="AL262" s="1"/>
      <c r="AM262" s="1"/>
      <c r="AN262" s="19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208"/>
      <c r="BO262" s="208"/>
      <c r="BP262" s="208"/>
      <c r="BQ262" s="208"/>
      <c r="BR262" s="229"/>
      <c r="BS262" s="208"/>
      <c r="BT262" s="208"/>
      <c r="BU262" s="208"/>
      <c r="BV262" s="208"/>
      <c r="BW262" s="208"/>
      <c r="BX262" s="229"/>
      <c r="BY262" s="229"/>
      <c r="BZ262" s="208"/>
      <c r="CA262" s="229"/>
      <c r="CB262" s="229"/>
      <c r="CC262" s="1"/>
      <c r="CD262" s="1"/>
      <c r="CE262" s="1"/>
      <c r="CF262" s="1"/>
      <c r="CG262" s="1"/>
      <c r="CH262" s="1"/>
      <c r="CI262" s="1"/>
    </row>
    <row r="263" ht="21.0" hidden="1" customHeight="1">
      <c r="A263" s="1"/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21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9"/>
      <c r="AC263" s="1"/>
      <c r="AD263" s="1"/>
      <c r="AE263" s="1"/>
      <c r="AF263" s="19"/>
      <c r="AG263" s="1"/>
      <c r="AH263" s="1"/>
      <c r="AI263" s="1"/>
      <c r="AJ263" s="19"/>
      <c r="AK263" s="1"/>
      <c r="AL263" s="1"/>
      <c r="AM263" s="1"/>
      <c r="AN263" s="19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208"/>
      <c r="BO263" s="208"/>
      <c r="BP263" s="208"/>
      <c r="BQ263" s="208"/>
      <c r="BR263" s="229"/>
      <c r="BS263" s="208"/>
      <c r="BT263" s="208"/>
      <c r="BU263" s="208"/>
      <c r="BV263" s="208"/>
      <c r="BW263" s="208"/>
      <c r="BX263" s="229"/>
      <c r="BY263" s="229"/>
      <c r="BZ263" s="208"/>
      <c r="CA263" s="229"/>
      <c r="CB263" s="229"/>
      <c r="CC263" s="1"/>
      <c r="CD263" s="1"/>
      <c r="CE263" s="1"/>
      <c r="CF263" s="1"/>
      <c r="CG263" s="1"/>
      <c r="CH263" s="1"/>
      <c r="CI263" s="1"/>
    </row>
    <row r="264" ht="21.0" hidden="1" customHeight="1">
      <c r="A264" s="1"/>
      <c r="B264" s="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21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9"/>
      <c r="AC264" s="1"/>
      <c r="AD264" s="1"/>
      <c r="AE264" s="1"/>
      <c r="AF264" s="19"/>
      <c r="AG264" s="1"/>
      <c r="AH264" s="1"/>
      <c r="AI264" s="1"/>
      <c r="AJ264" s="19"/>
      <c r="AK264" s="1"/>
      <c r="AL264" s="1"/>
      <c r="AM264" s="1"/>
      <c r="AN264" s="19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208"/>
      <c r="BO264" s="208"/>
      <c r="BP264" s="208"/>
      <c r="BQ264" s="208"/>
      <c r="BR264" s="229"/>
      <c r="BS264" s="208"/>
      <c r="BT264" s="208"/>
      <c r="BU264" s="208"/>
      <c r="BV264" s="208"/>
      <c r="BW264" s="208"/>
      <c r="BX264" s="229"/>
      <c r="BY264" s="229"/>
      <c r="BZ264" s="208"/>
      <c r="CA264" s="229"/>
      <c r="CB264" s="229"/>
      <c r="CC264" s="1"/>
      <c r="CD264" s="1"/>
      <c r="CE264" s="1"/>
      <c r="CF264" s="1"/>
      <c r="CG264" s="1"/>
      <c r="CH264" s="1"/>
      <c r="CI264" s="1"/>
    </row>
    <row r="265" ht="21.0" hidden="1" customHeight="1">
      <c r="A265" s="1"/>
      <c r="B265" s="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21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9"/>
      <c r="AC265" s="1"/>
      <c r="AD265" s="1"/>
      <c r="AE265" s="1"/>
      <c r="AF265" s="19"/>
      <c r="AG265" s="1"/>
      <c r="AH265" s="1"/>
      <c r="AI265" s="1"/>
      <c r="AJ265" s="19"/>
      <c r="AK265" s="1"/>
      <c r="AL265" s="1"/>
      <c r="AM265" s="1"/>
      <c r="AN265" s="19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208"/>
      <c r="BO265" s="208"/>
      <c r="BP265" s="208"/>
      <c r="BQ265" s="208"/>
      <c r="BR265" s="229"/>
      <c r="BS265" s="208"/>
      <c r="BT265" s="208"/>
      <c r="BU265" s="208"/>
      <c r="BV265" s="208"/>
      <c r="BW265" s="208"/>
      <c r="BX265" s="229"/>
      <c r="BY265" s="229"/>
      <c r="BZ265" s="208"/>
      <c r="CA265" s="229"/>
      <c r="CB265" s="229"/>
      <c r="CC265" s="1"/>
      <c r="CD265" s="1"/>
      <c r="CE265" s="1"/>
      <c r="CF265" s="1"/>
      <c r="CG265" s="1"/>
      <c r="CH265" s="1"/>
      <c r="CI265" s="1"/>
    </row>
    <row r="266" ht="21.0" hidden="1" customHeight="1">
      <c r="A266" s="1"/>
      <c r="B266" s="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21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9"/>
      <c r="AC266" s="1"/>
      <c r="AD266" s="1"/>
      <c r="AE266" s="1"/>
      <c r="AF266" s="19"/>
      <c r="AG266" s="1"/>
      <c r="AH266" s="1"/>
      <c r="AI266" s="1"/>
      <c r="AJ266" s="19"/>
      <c r="AK266" s="1"/>
      <c r="AL266" s="1"/>
      <c r="AM266" s="1"/>
      <c r="AN266" s="19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208"/>
      <c r="BO266" s="208"/>
      <c r="BP266" s="208"/>
      <c r="BQ266" s="208"/>
      <c r="BR266" s="229"/>
      <c r="BS266" s="208"/>
      <c r="BT266" s="208"/>
      <c r="BU266" s="208"/>
      <c r="BV266" s="208"/>
      <c r="BW266" s="208"/>
      <c r="BX266" s="229"/>
      <c r="BY266" s="229"/>
      <c r="BZ266" s="208"/>
      <c r="CA266" s="229"/>
      <c r="CB266" s="229"/>
      <c r="CC266" s="1"/>
      <c r="CD266" s="1"/>
      <c r="CE266" s="1"/>
      <c r="CF266" s="1"/>
      <c r="CG266" s="1"/>
      <c r="CH266" s="1"/>
      <c r="CI266" s="1"/>
    </row>
    <row r="267" ht="21.0" hidden="1" customHeight="1">
      <c r="A267" s="1"/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21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9"/>
      <c r="AC267" s="1"/>
      <c r="AD267" s="1"/>
      <c r="AE267" s="1"/>
      <c r="AF267" s="19"/>
      <c r="AG267" s="1"/>
      <c r="AH267" s="1"/>
      <c r="AI267" s="1"/>
      <c r="AJ267" s="19"/>
      <c r="AK267" s="1"/>
      <c r="AL267" s="1"/>
      <c r="AM267" s="1"/>
      <c r="AN267" s="19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208"/>
      <c r="BO267" s="208"/>
      <c r="BP267" s="208"/>
      <c r="BQ267" s="208"/>
      <c r="BR267" s="229"/>
      <c r="BS267" s="208"/>
      <c r="BT267" s="208"/>
      <c r="BU267" s="208"/>
      <c r="BV267" s="208"/>
      <c r="BW267" s="208"/>
      <c r="BX267" s="229"/>
      <c r="BY267" s="229"/>
      <c r="BZ267" s="208"/>
      <c r="CA267" s="229"/>
      <c r="CB267" s="229"/>
      <c r="CC267" s="1"/>
      <c r="CD267" s="1"/>
      <c r="CE267" s="1"/>
      <c r="CF267" s="1"/>
      <c r="CG267" s="1"/>
      <c r="CH267" s="1"/>
      <c r="CI267" s="1"/>
    </row>
    <row r="268" ht="21.0" hidden="1" customHeight="1">
      <c r="A268" s="1"/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21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9"/>
      <c r="AC268" s="1"/>
      <c r="AD268" s="1"/>
      <c r="AE268" s="1"/>
      <c r="AF268" s="19"/>
      <c r="AG268" s="1"/>
      <c r="AH268" s="1"/>
      <c r="AI268" s="1"/>
      <c r="AJ268" s="19"/>
      <c r="AK268" s="1"/>
      <c r="AL268" s="1"/>
      <c r="AM268" s="1"/>
      <c r="AN268" s="19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208"/>
      <c r="BO268" s="208"/>
      <c r="BP268" s="208"/>
      <c r="BQ268" s="208"/>
      <c r="BR268" s="229"/>
      <c r="BS268" s="208"/>
      <c r="BT268" s="208"/>
      <c r="BU268" s="208"/>
      <c r="BV268" s="208"/>
      <c r="BW268" s="208"/>
      <c r="BX268" s="229"/>
      <c r="BY268" s="229"/>
      <c r="BZ268" s="208"/>
      <c r="CA268" s="229"/>
      <c r="CB268" s="229"/>
      <c r="CC268" s="1"/>
      <c r="CD268" s="1"/>
      <c r="CE268" s="1"/>
      <c r="CF268" s="1"/>
      <c r="CG268" s="1"/>
      <c r="CH268" s="1"/>
      <c r="CI268" s="1"/>
    </row>
    <row r="269" ht="21.0" hidden="1" customHeight="1">
      <c r="A269" s="1"/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21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9"/>
      <c r="AC269" s="1"/>
      <c r="AD269" s="1"/>
      <c r="AE269" s="1"/>
      <c r="AF269" s="19"/>
      <c r="AG269" s="1"/>
      <c r="AH269" s="1"/>
      <c r="AI269" s="1"/>
      <c r="AJ269" s="19"/>
      <c r="AK269" s="1"/>
      <c r="AL269" s="1"/>
      <c r="AM269" s="1"/>
      <c r="AN269" s="19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208"/>
      <c r="BO269" s="208"/>
      <c r="BP269" s="208"/>
      <c r="BQ269" s="208"/>
      <c r="BR269" s="229"/>
      <c r="BS269" s="208"/>
      <c r="BT269" s="208"/>
      <c r="BU269" s="208"/>
      <c r="BV269" s="208"/>
      <c r="BW269" s="208"/>
      <c r="BX269" s="229"/>
      <c r="BY269" s="229"/>
      <c r="BZ269" s="208"/>
      <c r="CA269" s="229"/>
      <c r="CB269" s="229"/>
      <c r="CC269" s="1"/>
      <c r="CD269" s="1"/>
      <c r="CE269" s="1"/>
      <c r="CF269" s="1"/>
      <c r="CG269" s="1"/>
      <c r="CH269" s="1"/>
      <c r="CI269" s="1"/>
    </row>
    <row r="270" ht="21.0" hidden="1" customHeight="1">
      <c r="A270" s="1"/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21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9"/>
      <c r="AC270" s="1"/>
      <c r="AD270" s="1"/>
      <c r="AE270" s="1"/>
      <c r="AF270" s="19"/>
      <c r="AG270" s="1"/>
      <c r="AH270" s="1"/>
      <c r="AI270" s="1"/>
      <c r="AJ270" s="19"/>
      <c r="AK270" s="1"/>
      <c r="AL270" s="1"/>
      <c r="AM270" s="1"/>
      <c r="AN270" s="19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208"/>
      <c r="BO270" s="208"/>
      <c r="BP270" s="208"/>
      <c r="BQ270" s="208"/>
      <c r="BR270" s="229"/>
      <c r="BS270" s="208"/>
      <c r="BT270" s="208"/>
      <c r="BU270" s="208"/>
      <c r="BV270" s="208"/>
      <c r="BW270" s="208"/>
      <c r="BX270" s="229"/>
      <c r="BY270" s="229"/>
      <c r="BZ270" s="208"/>
      <c r="CA270" s="229"/>
      <c r="CB270" s="229"/>
      <c r="CC270" s="1"/>
      <c r="CD270" s="1"/>
      <c r="CE270" s="1"/>
      <c r="CF270" s="1"/>
      <c r="CG270" s="1"/>
      <c r="CH270" s="1"/>
      <c r="CI270" s="1"/>
    </row>
    <row r="271" ht="21.0" hidden="1" customHeight="1">
      <c r="A271" s="1"/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21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9"/>
      <c r="AC271" s="1"/>
      <c r="AD271" s="1"/>
      <c r="AE271" s="1"/>
      <c r="AF271" s="19"/>
      <c r="AG271" s="1"/>
      <c r="AH271" s="1"/>
      <c r="AI271" s="1"/>
      <c r="AJ271" s="19"/>
      <c r="AK271" s="1"/>
      <c r="AL271" s="1"/>
      <c r="AM271" s="1"/>
      <c r="AN271" s="19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208"/>
      <c r="BO271" s="208"/>
      <c r="BP271" s="208"/>
      <c r="BQ271" s="208"/>
      <c r="BR271" s="229"/>
      <c r="BS271" s="208"/>
      <c r="BT271" s="208"/>
      <c r="BU271" s="208"/>
      <c r="BV271" s="208"/>
      <c r="BW271" s="208"/>
      <c r="BX271" s="229"/>
      <c r="BY271" s="229"/>
      <c r="BZ271" s="208"/>
      <c r="CA271" s="229"/>
      <c r="CB271" s="229"/>
      <c r="CC271" s="1"/>
      <c r="CD271" s="1"/>
      <c r="CE271" s="1"/>
      <c r="CF271" s="1"/>
      <c r="CG271" s="1"/>
      <c r="CH271" s="1"/>
      <c r="CI271" s="1"/>
    </row>
    <row r="272" ht="21.0" hidden="1" customHeight="1">
      <c r="A272" s="1"/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21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9"/>
      <c r="AC272" s="1"/>
      <c r="AD272" s="1"/>
      <c r="AE272" s="1"/>
      <c r="AF272" s="19"/>
      <c r="AG272" s="1"/>
      <c r="AH272" s="1"/>
      <c r="AI272" s="1"/>
      <c r="AJ272" s="19"/>
      <c r="AK272" s="1"/>
      <c r="AL272" s="1"/>
      <c r="AM272" s="1"/>
      <c r="AN272" s="19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208"/>
      <c r="BO272" s="208"/>
      <c r="BP272" s="208"/>
      <c r="BQ272" s="208"/>
      <c r="BR272" s="229"/>
      <c r="BS272" s="208"/>
      <c r="BT272" s="208"/>
      <c r="BU272" s="208"/>
      <c r="BV272" s="208"/>
      <c r="BW272" s="208"/>
      <c r="BX272" s="229"/>
      <c r="BY272" s="229"/>
      <c r="BZ272" s="208"/>
      <c r="CA272" s="229"/>
      <c r="CB272" s="229"/>
      <c r="CC272" s="1"/>
      <c r="CD272" s="1"/>
      <c r="CE272" s="1"/>
      <c r="CF272" s="1"/>
      <c r="CG272" s="1"/>
      <c r="CH272" s="1"/>
      <c r="CI272" s="1"/>
    </row>
    <row r="273" ht="21.0" hidden="1" customHeight="1">
      <c r="A273" s="1"/>
      <c r="B273" s="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21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9"/>
      <c r="AC273" s="1"/>
      <c r="AD273" s="1"/>
      <c r="AE273" s="1"/>
      <c r="AF273" s="19"/>
      <c r="AG273" s="1"/>
      <c r="AH273" s="1"/>
      <c r="AI273" s="1"/>
      <c r="AJ273" s="19"/>
      <c r="AK273" s="1"/>
      <c r="AL273" s="1"/>
      <c r="AM273" s="1"/>
      <c r="AN273" s="19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208"/>
      <c r="BO273" s="208"/>
      <c r="BP273" s="208"/>
      <c r="BQ273" s="208"/>
      <c r="BR273" s="229"/>
      <c r="BS273" s="208"/>
      <c r="BT273" s="208"/>
      <c r="BU273" s="208"/>
      <c r="BV273" s="208"/>
      <c r="BW273" s="208"/>
      <c r="BX273" s="229"/>
      <c r="BY273" s="229"/>
      <c r="BZ273" s="208"/>
      <c r="CA273" s="229"/>
      <c r="CB273" s="229"/>
      <c r="CC273" s="1"/>
      <c r="CD273" s="1"/>
      <c r="CE273" s="1"/>
      <c r="CF273" s="1"/>
      <c r="CG273" s="1"/>
      <c r="CH273" s="1"/>
      <c r="CI273" s="1"/>
    </row>
    <row r="274" ht="21.0" hidden="1" customHeight="1">
      <c r="A274" s="1"/>
      <c r="B274" s="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21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9"/>
      <c r="AC274" s="1"/>
      <c r="AD274" s="1"/>
      <c r="AE274" s="1"/>
      <c r="AF274" s="19"/>
      <c r="AG274" s="1"/>
      <c r="AH274" s="1"/>
      <c r="AI274" s="1"/>
      <c r="AJ274" s="19"/>
      <c r="AK274" s="1"/>
      <c r="AL274" s="1"/>
      <c r="AM274" s="1"/>
      <c r="AN274" s="19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208"/>
      <c r="BO274" s="208"/>
      <c r="BP274" s="208"/>
      <c r="BQ274" s="208"/>
      <c r="BR274" s="229"/>
      <c r="BS274" s="208"/>
      <c r="BT274" s="208"/>
      <c r="BU274" s="208"/>
      <c r="BV274" s="208"/>
      <c r="BW274" s="208"/>
      <c r="BX274" s="229"/>
      <c r="BY274" s="229"/>
      <c r="BZ274" s="208"/>
      <c r="CA274" s="229"/>
      <c r="CB274" s="229"/>
      <c r="CC274" s="1"/>
      <c r="CD274" s="1"/>
      <c r="CE274" s="1"/>
      <c r="CF274" s="1"/>
      <c r="CG274" s="1"/>
      <c r="CH274" s="1"/>
      <c r="CI274" s="1"/>
    </row>
    <row r="275" ht="21.0" hidden="1" customHeight="1">
      <c r="A275" s="1"/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21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9"/>
      <c r="AC275" s="1"/>
      <c r="AD275" s="1"/>
      <c r="AE275" s="1"/>
      <c r="AF275" s="19"/>
      <c r="AG275" s="1"/>
      <c r="AH275" s="1"/>
      <c r="AI275" s="1"/>
      <c r="AJ275" s="19"/>
      <c r="AK275" s="1"/>
      <c r="AL275" s="1"/>
      <c r="AM275" s="1"/>
      <c r="AN275" s="19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208"/>
      <c r="BO275" s="208"/>
      <c r="BP275" s="208"/>
      <c r="BQ275" s="208"/>
      <c r="BR275" s="229"/>
      <c r="BS275" s="208"/>
      <c r="BT275" s="208"/>
      <c r="BU275" s="208"/>
      <c r="BV275" s="208"/>
      <c r="BW275" s="208"/>
      <c r="BX275" s="229"/>
      <c r="BY275" s="229"/>
      <c r="BZ275" s="208"/>
      <c r="CA275" s="229"/>
      <c r="CB275" s="229"/>
      <c r="CC275" s="1"/>
      <c r="CD275" s="1"/>
      <c r="CE275" s="1"/>
      <c r="CF275" s="1"/>
      <c r="CG275" s="1"/>
      <c r="CH275" s="1"/>
      <c r="CI275" s="1"/>
    </row>
    <row r="276" ht="21.0" hidden="1" customHeight="1">
      <c r="A276" s="1"/>
      <c r="B276" s="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21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9"/>
      <c r="AC276" s="1"/>
      <c r="AD276" s="1"/>
      <c r="AE276" s="1"/>
      <c r="AF276" s="19"/>
      <c r="AG276" s="1"/>
      <c r="AH276" s="1"/>
      <c r="AI276" s="1"/>
      <c r="AJ276" s="19"/>
      <c r="AK276" s="1"/>
      <c r="AL276" s="1"/>
      <c r="AM276" s="1"/>
      <c r="AN276" s="19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208"/>
      <c r="BO276" s="208"/>
      <c r="BP276" s="208"/>
      <c r="BQ276" s="208"/>
      <c r="BR276" s="229"/>
      <c r="BS276" s="208"/>
      <c r="BT276" s="208"/>
      <c r="BU276" s="208"/>
      <c r="BV276" s="208"/>
      <c r="BW276" s="208"/>
      <c r="BX276" s="229"/>
      <c r="BY276" s="229"/>
      <c r="BZ276" s="208"/>
      <c r="CA276" s="229"/>
      <c r="CB276" s="229"/>
      <c r="CC276" s="1"/>
      <c r="CD276" s="1"/>
      <c r="CE276" s="1"/>
      <c r="CF276" s="1"/>
      <c r="CG276" s="1"/>
      <c r="CH276" s="1"/>
      <c r="CI276" s="1"/>
    </row>
    <row r="277" ht="21.0" hidden="1" customHeight="1">
      <c r="A277" s="1"/>
      <c r="B277" s="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21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9"/>
      <c r="AC277" s="1"/>
      <c r="AD277" s="1"/>
      <c r="AE277" s="1"/>
      <c r="AF277" s="19"/>
      <c r="AG277" s="1"/>
      <c r="AH277" s="1"/>
      <c r="AI277" s="1"/>
      <c r="AJ277" s="19"/>
      <c r="AK277" s="1"/>
      <c r="AL277" s="1"/>
      <c r="AM277" s="1"/>
      <c r="AN277" s="19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208"/>
      <c r="BO277" s="208"/>
      <c r="BP277" s="208"/>
      <c r="BQ277" s="208"/>
      <c r="BR277" s="229"/>
      <c r="BS277" s="208"/>
      <c r="BT277" s="208"/>
      <c r="BU277" s="208"/>
      <c r="BV277" s="208"/>
      <c r="BW277" s="208"/>
      <c r="BX277" s="229"/>
      <c r="BY277" s="229"/>
      <c r="BZ277" s="208"/>
      <c r="CA277" s="229"/>
      <c r="CB277" s="229"/>
      <c r="CC277" s="1"/>
      <c r="CD277" s="1"/>
      <c r="CE277" s="1"/>
      <c r="CF277" s="1"/>
      <c r="CG277" s="1"/>
      <c r="CH277" s="1"/>
      <c r="CI277" s="1"/>
    </row>
    <row r="278" ht="21.0" hidden="1" customHeight="1">
      <c r="A278" s="1"/>
      <c r="B278" s="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21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9"/>
      <c r="AC278" s="1"/>
      <c r="AD278" s="1"/>
      <c r="AE278" s="1"/>
      <c r="AF278" s="19"/>
      <c r="AG278" s="1"/>
      <c r="AH278" s="1"/>
      <c r="AI278" s="1"/>
      <c r="AJ278" s="19"/>
      <c r="AK278" s="1"/>
      <c r="AL278" s="1"/>
      <c r="AM278" s="1"/>
      <c r="AN278" s="19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208"/>
      <c r="BO278" s="208"/>
      <c r="BP278" s="208"/>
      <c r="BQ278" s="208"/>
      <c r="BR278" s="229"/>
      <c r="BS278" s="208"/>
      <c r="BT278" s="208"/>
      <c r="BU278" s="208"/>
      <c r="BV278" s="208"/>
      <c r="BW278" s="208"/>
      <c r="BX278" s="229"/>
      <c r="BY278" s="229"/>
      <c r="BZ278" s="208"/>
      <c r="CA278" s="229"/>
      <c r="CB278" s="229"/>
      <c r="CC278" s="1"/>
      <c r="CD278" s="1"/>
      <c r="CE278" s="1"/>
      <c r="CF278" s="1"/>
      <c r="CG278" s="1"/>
      <c r="CH278" s="1"/>
      <c r="CI278" s="1"/>
    </row>
    <row r="279" ht="21.0" hidden="1" customHeight="1">
      <c r="A279" s="1"/>
      <c r="B279" s="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21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9"/>
      <c r="AC279" s="1"/>
      <c r="AD279" s="1"/>
      <c r="AE279" s="1"/>
      <c r="AF279" s="19"/>
      <c r="AG279" s="1"/>
      <c r="AH279" s="1"/>
      <c r="AI279" s="1"/>
      <c r="AJ279" s="19"/>
      <c r="AK279" s="1"/>
      <c r="AL279" s="1"/>
      <c r="AM279" s="1"/>
      <c r="AN279" s="19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208"/>
      <c r="BO279" s="208"/>
      <c r="BP279" s="208"/>
      <c r="BQ279" s="208"/>
      <c r="BR279" s="229"/>
      <c r="BS279" s="208"/>
      <c r="BT279" s="208"/>
      <c r="BU279" s="208"/>
      <c r="BV279" s="208"/>
      <c r="BW279" s="208"/>
      <c r="BX279" s="229"/>
      <c r="BY279" s="229"/>
      <c r="BZ279" s="208"/>
      <c r="CA279" s="229"/>
      <c r="CB279" s="229"/>
      <c r="CC279" s="1"/>
      <c r="CD279" s="1"/>
      <c r="CE279" s="1"/>
      <c r="CF279" s="1"/>
      <c r="CG279" s="1"/>
      <c r="CH279" s="1"/>
      <c r="CI279" s="1"/>
    </row>
    <row r="280" ht="21.0" hidden="1" customHeight="1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21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9"/>
      <c r="AC280" s="1"/>
      <c r="AD280" s="1"/>
      <c r="AE280" s="1"/>
      <c r="AF280" s="19"/>
      <c r="AG280" s="1"/>
      <c r="AH280" s="1"/>
      <c r="AI280" s="1"/>
      <c r="AJ280" s="19"/>
      <c r="AK280" s="1"/>
      <c r="AL280" s="1"/>
      <c r="AM280" s="1"/>
      <c r="AN280" s="19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208"/>
      <c r="BO280" s="208"/>
      <c r="BP280" s="208"/>
      <c r="BQ280" s="208"/>
      <c r="BR280" s="229"/>
      <c r="BS280" s="208"/>
      <c r="BT280" s="208"/>
      <c r="BU280" s="208"/>
      <c r="BV280" s="208"/>
      <c r="BW280" s="208"/>
      <c r="BX280" s="229"/>
      <c r="BY280" s="229"/>
      <c r="BZ280" s="208"/>
      <c r="CA280" s="229"/>
      <c r="CB280" s="229"/>
      <c r="CC280" s="1"/>
      <c r="CD280" s="1"/>
      <c r="CE280" s="1"/>
      <c r="CF280" s="1"/>
      <c r="CG280" s="1"/>
      <c r="CH280" s="1"/>
      <c r="CI280" s="1"/>
    </row>
    <row r="281" ht="21.0" hidden="1" customHeight="1">
      <c r="A281" s="1"/>
      <c r="B281" s="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21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9"/>
      <c r="AC281" s="1"/>
      <c r="AD281" s="1"/>
      <c r="AE281" s="1"/>
      <c r="AF281" s="19"/>
      <c r="AG281" s="1"/>
      <c r="AH281" s="1"/>
      <c r="AI281" s="1"/>
      <c r="AJ281" s="19"/>
      <c r="AK281" s="1"/>
      <c r="AL281" s="1"/>
      <c r="AM281" s="1"/>
      <c r="AN281" s="19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208"/>
      <c r="BO281" s="208"/>
      <c r="BP281" s="208"/>
      <c r="BQ281" s="208"/>
      <c r="BR281" s="229"/>
      <c r="BS281" s="208"/>
      <c r="BT281" s="208"/>
      <c r="BU281" s="208"/>
      <c r="BV281" s="208"/>
      <c r="BW281" s="208"/>
      <c r="BX281" s="229"/>
      <c r="BY281" s="229"/>
      <c r="BZ281" s="208"/>
      <c r="CA281" s="229"/>
      <c r="CB281" s="229"/>
      <c r="CC281" s="1"/>
      <c r="CD281" s="1"/>
      <c r="CE281" s="1"/>
      <c r="CF281" s="1"/>
      <c r="CG281" s="1"/>
      <c r="CH281" s="1"/>
      <c r="CI281" s="1"/>
    </row>
    <row r="282" ht="21.0" hidden="1" customHeight="1">
      <c r="A282" s="1"/>
      <c r="B282" s="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21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9"/>
      <c r="AC282" s="1"/>
      <c r="AD282" s="1"/>
      <c r="AE282" s="1"/>
      <c r="AF282" s="19"/>
      <c r="AG282" s="1"/>
      <c r="AH282" s="1"/>
      <c r="AI282" s="1"/>
      <c r="AJ282" s="19"/>
      <c r="AK282" s="1"/>
      <c r="AL282" s="1"/>
      <c r="AM282" s="1"/>
      <c r="AN282" s="19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208"/>
      <c r="BO282" s="208"/>
      <c r="BP282" s="208"/>
      <c r="BQ282" s="208"/>
      <c r="BR282" s="229"/>
      <c r="BS282" s="208"/>
      <c r="BT282" s="208"/>
      <c r="BU282" s="208"/>
      <c r="BV282" s="208"/>
      <c r="BW282" s="208"/>
      <c r="BX282" s="229"/>
      <c r="BY282" s="229"/>
      <c r="BZ282" s="208"/>
      <c r="CA282" s="229"/>
      <c r="CB282" s="229"/>
      <c r="CC282" s="1"/>
      <c r="CD282" s="1"/>
      <c r="CE282" s="1"/>
      <c r="CF282" s="1"/>
      <c r="CG282" s="1"/>
      <c r="CH282" s="1"/>
      <c r="CI282" s="1"/>
    </row>
    <row r="283" ht="21.0" hidden="1" customHeight="1">
      <c r="A283" s="1"/>
      <c r="B283" s="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21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9"/>
      <c r="AC283" s="1"/>
      <c r="AD283" s="1"/>
      <c r="AE283" s="1"/>
      <c r="AF283" s="19"/>
      <c r="AG283" s="1"/>
      <c r="AH283" s="1"/>
      <c r="AI283" s="1"/>
      <c r="AJ283" s="19"/>
      <c r="AK283" s="1"/>
      <c r="AL283" s="1"/>
      <c r="AM283" s="1"/>
      <c r="AN283" s="19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208"/>
      <c r="BO283" s="208"/>
      <c r="BP283" s="208"/>
      <c r="BQ283" s="208"/>
      <c r="BR283" s="229"/>
      <c r="BS283" s="208"/>
      <c r="BT283" s="208"/>
      <c r="BU283" s="208"/>
      <c r="BV283" s="208"/>
      <c r="BW283" s="208"/>
      <c r="BX283" s="229"/>
      <c r="BY283" s="229"/>
      <c r="BZ283" s="208"/>
      <c r="CA283" s="229"/>
      <c r="CB283" s="229"/>
      <c r="CC283" s="1"/>
      <c r="CD283" s="1"/>
      <c r="CE283" s="1"/>
      <c r="CF283" s="1"/>
      <c r="CG283" s="1"/>
      <c r="CH283" s="1"/>
      <c r="CI283" s="1"/>
    </row>
    <row r="284" ht="21.0" hidden="1" customHeight="1">
      <c r="A284" s="1"/>
      <c r="B284" s="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21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9"/>
      <c r="AC284" s="1"/>
      <c r="AD284" s="1"/>
      <c r="AE284" s="1"/>
      <c r="AF284" s="19"/>
      <c r="AG284" s="1"/>
      <c r="AH284" s="1"/>
      <c r="AI284" s="1"/>
      <c r="AJ284" s="19"/>
      <c r="AK284" s="1"/>
      <c r="AL284" s="1"/>
      <c r="AM284" s="1"/>
      <c r="AN284" s="19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208"/>
      <c r="BO284" s="208"/>
      <c r="BP284" s="208"/>
      <c r="BQ284" s="208"/>
      <c r="BR284" s="229"/>
      <c r="BS284" s="208"/>
      <c r="BT284" s="208"/>
      <c r="BU284" s="208"/>
      <c r="BV284" s="208"/>
      <c r="BW284" s="208"/>
      <c r="BX284" s="229"/>
      <c r="BY284" s="229"/>
      <c r="BZ284" s="208"/>
      <c r="CA284" s="229"/>
      <c r="CB284" s="229"/>
      <c r="CC284" s="1"/>
      <c r="CD284" s="1"/>
      <c r="CE284" s="1"/>
      <c r="CF284" s="1"/>
      <c r="CG284" s="1"/>
      <c r="CH284" s="1"/>
      <c r="CI284" s="1"/>
    </row>
    <row r="285" ht="21.0" hidden="1" customHeight="1">
      <c r="A285" s="1"/>
      <c r="B285" s="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21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9"/>
      <c r="AC285" s="1"/>
      <c r="AD285" s="1"/>
      <c r="AE285" s="1"/>
      <c r="AF285" s="19"/>
      <c r="AG285" s="1"/>
      <c r="AH285" s="1"/>
      <c r="AI285" s="1"/>
      <c r="AJ285" s="19"/>
      <c r="AK285" s="1"/>
      <c r="AL285" s="1"/>
      <c r="AM285" s="1"/>
      <c r="AN285" s="19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208"/>
      <c r="BO285" s="208"/>
      <c r="BP285" s="208"/>
      <c r="BQ285" s="208"/>
      <c r="BR285" s="229"/>
      <c r="BS285" s="208"/>
      <c r="BT285" s="208"/>
      <c r="BU285" s="208"/>
      <c r="BV285" s="208"/>
      <c r="BW285" s="208"/>
      <c r="BX285" s="229"/>
      <c r="BY285" s="229"/>
      <c r="BZ285" s="208"/>
      <c r="CA285" s="229"/>
      <c r="CB285" s="229"/>
      <c r="CC285" s="1"/>
      <c r="CD285" s="1"/>
      <c r="CE285" s="1"/>
      <c r="CF285" s="1"/>
      <c r="CG285" s="1"/>
      <c r="CH285" s="1"/>
      <c r="CI285" s="1"/>
    </row>
    <row r="286" ht="21.0" hidden="1" customHeight="1">
      <c r="A286" s="1"/>
      <c r="B286" s="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21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9"/>
      <c r="AC286" s="1"/>
      <c r="AD286" s="1"/>
      <c r="AE286" s="1"/>
      <c r="AF286" s="19"/>
      <c r="AG286" s="1"/>
      <c r="AH286" s="1"/>
      <c r="AI286" s="1"/>
      <c r="AJ286" s="19"/>
      <c r="AK286" s="1"/>
      <c r="AL286" s="1"/>
      <c r="AM286" s="1"/>
      <c r="AN286" s="19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208"/>
      <c r="BO286" s="208"/>
      <c r="BP286" s="208"/>
      <c r="BQ286" s="208"/>
      <c r="BR286" s="229"/>
      <c r="BS286" s="208"/>
      <c r="BT286" s="208"/>
      <c r="BU286" s="208"/>
      <c r="BV286" s="208"/>
      <c r="BW286" s="208"/>
      <c r="BX286" s="229"/>
      <c r="BY286" s="229"/>
      <c r="BZ286" s="208"/>
      <c r="CA286" s="229"/>
      <c r="CB286" s="229"/>
      <c r="CC286" s="1"/>
      <c r="CD286" s="1"/>
      <c r="CE286" s="1"/>
      <c r="CF286" s="1"/>
      <c r="CG286" s="1"/>
      <c r="CH286" s="1"/>
      <c r="CI286" s="1"/>
    </row>
    <row r="287" ht="21.0" hidden="1" customHeight="1">
      <c r="A287" s="1"/>
      <c r="B287" s="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21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9"/>
      <c r="AC287" s="1"/>
      <c r="AD287" s="1"/>
      <c r="AE287" s="1"/>
      <c r="AF287" s="19"/>
      <c r="AG287" s="1"/>
      <c r="AH287" s="1"/>
      <c r="AI287" s="1"/>
      <c r="AJ287" s="19"/>
      <c r="AK287" s="1"/>
      <c r="AL287" s="1"/>
      <c r="AM287" s="1"/>
      <c r="AN287" s="19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208"/>
      <c r="BO287" s="208"/>
      <c r="BP287" s="208"/>
      <c r="BQ287" s="208"/>
      <c r="BR287" s="229"/>
      <c r="BS287" s="208"/>
      <c r="BT287" s="208"/>
      <c r="BU287" s="208"/>
      <c r="BV287" s="208"/>
      <c r="BW287" s="208"/>
      <c r="BX287" s="229"/>
      <c r="BY287" s="229"/>
      <c r="BZ287" s="208"/>
      <c r="CA287" s="229"/>
      <c r="CB287" s="229"/>
      <c r="CC287" s="1"/>
      <c r="CD287" s="1"/>
      <c r="CE287" s="1"/>
      <c r="CF287" s="1"/>
      <c r="CG287" s="1"/>
      <c r="CH287" s="1"/>
      <c r="CI287" s="1"/>
    </row>
    <row r="288" ht="21.0" hidden="1" customHeight="1">
      <c r="A288" s="1"/>
      <c r="B288" s="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21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9"/>
      <c r="AC288" s="1"/>
      <c r="AD288" s="1"/>
      <c r="AE288" s="1"/>
      <c r="AF288" s="19"/>
      <c r="AG288" s="1"/>
      <c r="AH288" s="1"/>
      <c r="AI288" s="1"/>
      <c r="AJ288" s="19"/>
      <c r="AK288" s="1"/>
      <c r="AL288" s="1"/>
      <c r="AM288" s="1"/>
      <c r="AN288" s="19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208"/>
      <c r="BO288" s="208"/>
      <c r="BP288" s="208"/>
      <c r="BQ288" s="208"/>
      <c r="BR288" s="229"/>
      <c r="BS288" s="208"/>
      <c r="BT288" s="208"/>
      <c r="BU288" s="208"/>
      <c r="BV288" s="208"/>
      <c r="BW288" s="208"/>
      <c r="BX288" s="229"/>
      <c r="BY288" s="229"/>
      <c r="BZ288" s="208"/>
      <c r="CA288" s="229"/>
      <c r="CB288" s="229"/>
      <c r="CC288" s="1"/>
      <c r="CD288" s="1"/>
      <c r="CE288" s="1"/>
      <c r="CF288" s="1"/>
      <c r="CG288" s="1"/>
      <c r="CH288" s="1"/>
      <c r="CI288" s="1"/>
    </row>
    <row r="289" ht="21.0" hidden="1" customHeight="1">
      <c r="A289" s="1"/>
      <c r="B289" s="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21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9"/>
      <c r="AC289" s="1"/>
      <c r="AD289" s="1"/>
      <c r="AE289" s="1"/>
      <c r="AF289" s="19"/>
      <c r="AG289" s="1"/>
      <c r="AH289" s="1"/>
      <c r="AI289" s="1"/>
      <c r="AJ289" s="19"/>
      <c r="AK289" s="1"/>
      <c r="AL289" s="1"/>
      <c r="AM289" s="1"/>
      <c r="AN289" s="19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208"/>
      <c r="BO289" s="208"/>
      <c r="BP289" s="208"/>
      <c r="BQ289" s="208"/>
      <c r="BR289" s="229"/>
      <c r="BS289" s="208"/>
      <c r="BT289" s="208"/>
      <c r="BU289" s="208"/>
      <c r="BV289" s="208"/>
      <c r="BW289" s="208"/>
      <c r="BX289" s="229"/>
      <c r="BY289" s="229"/>
      <c r="BZ289" s="208"/>
      <c r="CA289" s="229"/>
      <c r="CB289" s="229"/>
      <c r="CC289" s="1"/>
      <c r="CD289" s="1"/>
      <c r="CE289" s="1"/>
      <c r="CF289" s="1"/>
      <c r="CG289" s="1"/>
      <c r="CH289" s="1"/>
      <c r="CI289" s="1"/>
    </row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">
    <mergeCell ref="E16:F16"/>
    <mergeCell ref="E17:F17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Q9:Q10"/>
    <mergeCell ref="B2:D2"/>
    <mergeCell ref="G2:J2"/>
    <mergeCell ref="B3:D3"/>
    <mergeCell ref="B4:D4"/>
    <mergeCell ref="B5:D5"/>
    <mergeCell ref="B9:B10"/>
    <mergeCell ref="C9:C10"/>
    <mergeCell ref="E14:F14"/>
    <mergeCell ref="E15:F15"/>
    <mergeCell ref="B15:B18"/>
    <mergeCell ref="B19:B22"/>
    <mergeCell ref="B23:B26"/>
    <mergeCell ref="D9:D10"/>
    <mergeCell ref="E9:F10"/>
    <mergeCell ref="B11:B14"/>
    <mergeCell ref="E11:F11"/>
    <mergeCell ref="E12:F12"/>
    <mergeCell ref="E13:F13"/>
    <mergeCell ref="E18:F18"/>
    <mergeCell ref="H37:H38"/>
    <mergeCell ref="H39:H40"/>
    <mergeCell ref="E40:F40"/>
    <mergeCell ref="H41:H42"/>
    <mergeCell ref="E42:F42"/>
    <mergeCell ref="H43:H44"/>
  </mergeCells>
  <dataValidations>
    <dataValidation type="decimal" operator="greaterThan" allowBlank="1" showErrorMessage="1" sqref="B11 B15 B19 B23">
      <formula1>11.0</formula1>
    </dataValidation>
    <dataValidation type="list" allowBlank="1" showErrorMessage="1" sqref="E3">
      <formula1>$S$23:$S$29</formula1>
    </dataValidation>
    <dataValidation type="list" allowBlank="1" showErrorMessage="1" sqref="P10">
      <formula1>_xlnm.Criteria</formula1>
    </dataValidation>
    <dataValidation type="list" allowBlank="1" showErrorMessage="1" sqref="E5:E8">
      <formula1>$U$2:$U$3</formula1>
    </dataValidation>
  </dataValidations>
  <printOptions/>
  <pageMargins bottom="0.7480314960629921" footer="0.0" header="0.0" left="0.2362204724409449" right="0.2362204724409449" top="0.7480314960629921"/>
  <pageSetup paperSize="9" scale="7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57"/>
    <col customWidth="1" min="3" max="3" width="11.43"/>
    <col customWidth="1" min="4" max="7" width="8.71"/>
  </cols>
  <sheetData>
    <row r="2">
      <c r="C2" s="230">
        <v>12.0</v>
      </c>
      <c r="D2" s="230">
        <v>24.0</v>
      </c>
      <c r="E2" s="230">
        <v>36.0</v>
      </c>
      <c r="F2" s="230">
        <v>48.0</v>
      </c>
      <c r="G2" s="230">
        <v>60.0</v>
      </c>
    </row>
    <row r="3">
      <c r="B3" s="231">
        <f>TODAY()</f>
        <v>44453</v>
      </c>
      <c r="C3" s="232">
        <f>-('Лист1'!$D$12)</f>
        <v>-25000</v>
      </c>
      <c r="D3" s="232">
        <f>-('Лист1'!$D$12)</f>
        <v>-25000</v>
      </c>
      <c r="E3" s="232">
        <f>-('Лист1'!$D$12)</f>
        <v>-25000</v>
      </c>
      <c r="F3" s="232">
        <f>-('Лист1'!$D$12)</f>
        <v>-25000</v>
      </c>
      <c r="G3" s="232">
        <f>-('Лист1'!$D$12)</f>
        <v>-25000</v>
      </c>
    </row>
    <row r="4">
      <c r="A4" s="230">
        <v>1.0</v>
      </c>
      <c r="B4" s="231">
        <f t="shared" ref="B4:B63" si="1">EDATE(B3,1)</f>
        <v>44483</v>
      </c>
      <c r="C4" s="232">
        <f>'Лист1'!$E$12</f>
        <v>2964.287383</v>
      </c>
      <c r="D4" s="232">
        <f>'Лист1'!$E$16</f>
        <v>1921.708536</v>
      </c>
      <c r="E4" s="232">
        <f>'Лист1'!$E$20</f>
        <v>1580.112743</v>
      </c>
      <c r="F4" s="232">
        <f>'Лист1'!$E$24</f>
        <v>1413.649823</v>
      </c>
      <c r="G4" s="232">
        <f>'Лист1'!$E$28</f>
        <v>1317.11815</v>
      </c>
    </row>
    <row r="5">
      <c r="A5" s="230">
        <v>2.0</v>
      </c>
      <c r="B5" s="231">
        <f t="shared" si="1"/>
        <v>44514</v>
      </c>
      <c r="C5" s="232">
        <f>'Лист1'!$E$12</f>
        <v>2964.287383</v>
      </c>
      <c r="D5" s="232">
        <f>'Лист1'!$E$16</f>
        <v>1921.708536</v>
      </c>
      <c r="E5" s="232">
        <f>'Лист1'!$E$20</f>
        <v>1580.112743</v>
      </c>
      <c r="F5" s="232">
        <f>'Лист1'!$E$24</f>
        <v>1413.649823</v>
      </c>
      <c r="G5" s="232">
        <f>'Лист1'!$E$28</f>
        <v>1317.11815</v>
      </c>
    </row>
    <row r="6">
      <c r="A6" s="230">
        <v>3.0</v>
      </c>
      <c r="B6" s="231">
        <f t="shared" si="1"/>
        <v>44544</v>
      </c>
      <c r="C6" s="232">
        <f>'Лист1'!$E$12</f>
        <v>2964.287383</v>
      </c>
      <c r="D6" s="232">
        <f>'Лист1'!$E$16</f>
        <v>1921.708536</v>
      </c>
      <c r="E6" s="232">
        <f>'Лист1'!$E$20</f>
        <v>1580.112743</v>
      </c>
      <c r="F6" s="232">
        <f>'Лист1'!$E$24</f>
        <v>1413.649823</v>
      </c>
      <c r="G6" s="232">
        <f>'Лист1'!$E$28</f>
        <v>1317.11815</v>
      </c>
    </row>
    <row r="7">
      <c r="A7" s="230">
        <v>4.0</v>
      </c>
      <c r="B7" s="231">
        <f t="shared" si="1"/>
        <v>44575</v>
      </c>
      <c r="C7" s="232">
        <f>'Лист1'!$E$12</f>
        <v>2964.287383</v>
      </c>
      <c r="D7" s="232">
        <f>'Лист1'!$E$16</f>
        <v>1921.708536</v>
      </c>
      <c r="E7" s="232">
        <f>'Лист1'!$E$20</f>
        <v>1580.112743</v>
      </c>
      <c r="F7" s="232">
        <f>'Лист1'!$E$24</f>
        <v>1413.649823</v>
      </c>
      <c r="G7" s="232">
        <f>'Лист1'!$E$28</f>
        <v>1317.11815</v>
      </c>
    </row>
    <row r="8">
      <c r="A8" s="230">
        <v>5.0</v>
      </c>
      <c r="B8" s="231">
        <f t="shared" si="1"/>
        <v>44606</v>
      </c>
      <c r="C8" s="232">
        <f>'Лист1'!$E$12</f>
        <v>2964.287383</v>
      </c>
      <c r="D8" s="232">
        <f>'Лист1'!$E$16</f>
        <v>1921.708536</v>
      </c>
      <c r="E8" s="232">
        <f>'Лист1'!$E$20</f>
        <v>1580.112743</v>
      </c>
      <c r="F8" s="232">
        <f>'Лист1'!$E$24</f>
        <v>1413.649823</v>
      </c>
      <c r="G8" s="232">
        <f>'Лист1'!$E$28</f>
        <v>1317.11815</v>
      </c>
    </row>
    <row r="9">
      <c r="A9" s="230">
        <v>6.0</v>
      </c>
      <c r="B9" s="231">
        <f t="shared" si="1"/>
        <v>44634</v>
      </c>
      <c r="C9" s="232">
        <f>'Лист1'!$E$12</f>
        <v>2964.287383</v>
      </c>
      <c r="D9" s="232">
        <f>'Лист1'!$E$16</f>
        <v>1921.708536</v>
      </c>
      <c r="E9" s="232">
        <f>'Лист1'!$E$20</f>
        <v>1580.112743</v>
      </c>
      <c r="F9" s="232">
        <f>'Лист1'!$E$24</f>
        <v>1413.649823</v>
      </c>
      <c r="G9" s="232">
        <f>'Лист1'!$E$28</f>
        <v>1317.11815</v>
      </c>
    </row>
    <row r="10">
      <c r="A10" s="230">
        <v>7.0</v>
      </c>
      <c r="B10" s="231">
        <f t="shared" si="1"/>
        <v>44665</v>
      </c>
      <c r="C10" s="232">
        <f>'Лист1'!$E$12</f>
        <v>2964.287383</v>
      </c>
      <c r="D10" s="232">
        <f>'Лист1'!$E$16</f>
        <v>1921.708536</v>
      </c>
      <c r="E10" s="232">
        <f>'Лист1'!$E$20</f>
        <v>1580.112743</v>
      </c>
      <c r="F10" s="232">
        <f>'Лист1'!$E$24</f>
        <v>1413.649823</v>
      </c>
      <c r="G10" s="232">
        <f>'Лист1'!$E$28</f>
        <v>1317.11815</v>
      </c>
    </row>
    <row r="11">
      <c r="A11" s="230">
        <v>8.0</v>
      </c>
      <c r="B11" s="231">
        <f t="shared" si="1"/>
        <v>44695</v>
      </c>
      <c r="C11" s="232">
        <f>'Лист1'!$E$12</f>
        <v>2964.287383</v>
      </c>
      <c r="D11" s="232">
        <f>'Лист1'!$E$16</f>
        <v>1921.708536</v>
      </c>
      <c r="E11" s="232">
        <f>'Лист1'!$E$20</f>
        <v>1580.112743</v>
      </c>
      <c r="F11" s="232">
        <f>'Лист1'!$E$24</f>
        <v>1413.649823</v>
      </c>
      <c r="G11" s="232">
        <f>'Лист1'!$E$28</f>
        <v>1317.11815</v>
      </c>
    </row>
    <row r="12">
      <c r="A12" s="230">
        <v>9.0</v>
      </c>
      <c r="B12" s="231">
        <f t="shared" si="1"/>
        <v>44726</v>
      </c>
      <c r="C12" s="232">
        <f>'Лист1'!$E$12</f>
        <v>2964.287383</v>
      </c>
      <c r="D12" s="232">
        <f>'Лист1'!$E$16</f>
        <v>1921.708536</v>
      </c>
      <c r="E12" s="232">
        <f>'Лист1'!$E$20</f>
        <v>1580.112743</v>
      </c>
      <c r="F12" s="232">
        <f>'Лист1'!$E$24</f>
        <v>1413.649823</v>
      </c>
      <c r="G12" s="232">
        <f>'Лист1'!$E$28</f>
        <v>1317.11815</v>
      </c>
    </row>
    <row r="13">
      <c r="A13" s="230">
        <v>10.0</v>
      </c>
      <c r="B13" s="231">
        <f t="shared" si="1"/>
        <v>44756</v>
      </c>
      <c r="C13" s="232">
        <f>'Лист1'!$E$12</f>
        <v>2964.287383</v>
      </c>
      <c r="D13" s="232">
        <f>'Лист1'!$E$16</f>
        <v>1921.708536</v>
      </c>
      <c r="E13" s="232">
        <f>'Лист1'!$E$20</f>
        <v>1580.112743</v>
      </c>
      <c r="F13" s="232">
        <f>'Лист1'!$E$24</f>
        <v>1413.649823</v>
      </c>
      <c r="G13" s="232">
        <f>'Лист1'!$E$28</f>
        <v>1317.11815</v>
      </c>
    </row>
    <row r="14">
      <c r="A14" s="230">
        <v>11.0</v>
      </c>
      <c r="B14" s="231">
        <f t="shared" si="1"/>
        <v>44787</v>
      </c>
      <c r="C14" s="232">
        <f>'Лист1'!$E$12</f>
        <v>2964.287383</v>
      </c>
      <c r="D14" s="232">
        <f>'Лист1'!$E$16</f>
        <v>1921.708536</v>
      </c>
      <c r="E14" s="232">
        <f>'Лист1'!$E$20</f>
        <v>1580.112743</v>
      </c>
      <c r="F14" s="232">
        <f>'Лист1'!$E$24</f>
        <v>1413.649823</v>
      </c>
      <c r="G14" s="232">
        <f>'Лист1'!$E$28</f>
        <v>1317.11815</v>
      </c>
    </row>
    <row r="15">
      <c r="A15" s="230">
        <v>12.0</v>
      </c>
      <c r="B15" s="231">
        <f t="shared" si="1"/>
        <v>44818</v>
      </c>
      <c r="C15" s="232">
        <f>'Лист1'!$E$12</f>
        <v>2964.287383</v>
      </c>
      <c r="D15" s="232">
        <f>'Лист1'!$E$16</f>
        <v>1921.708536</v>
      </c>
      <c r="E15" s="232">
        <f>'Лист1'!$E$20</f>
        <v>1580.112743</v>
      </c>
      <c r="F15" s="232">
        <f>'Лист1'!$E$24</f>
        <v>1413.649823</v>
      </c>
      <c r="G15" s="232">
        <f>'Лист1'!$E$28</f>
        <v>1317.11815</v>
      </c>
    </row>
    <row r="16">
      <c r="A16" s="230">
        <v>13.0</v>
      </c>
      <c r="B16" s="231">
        <f t="shared" si="1"/>
        <v>44848</v>
      </c>
      <c r="C16" s="233">
        <f>XIRR(C3:C15,B3:B15)</f>
        <v>0.9908784825</v>
      </c>
      <c r="D16" s="232">
        <f>'Лист1'!$E$16</f>
        <v>1921.708536</v>
      </c>
      <c r="E16" s="232">
        <f>'Лист1'!$E$20</f>
        <v>1580.112743</v>
      </c>
      <c r="F16" s="232">
        <f>'Лист1'!$E$24</f>
        <v>1413.649823</v>
      </c>
      <c r="G16" s="232">
        <f>'Лист1'!$E$28</f>
        <v>1317.11815</v>
      </c>
    </row>
    <row r="17">
      <c r="A17" s="230">
        <v>14.0</v>
      </c>
      <c r="B17" s="231">
        <f t="shared" si="1"/>
        <v>44879</v>
      </c>
      <c r="D17" s="232">
        <f>'Лист1'!$E$16</f>
        <v>1921.708536</v>
      </c>
      <c r="E17" s="232">
        <f>'Лист1'!$E$20</f>
        <v>1580.112743</v>
      </c>
      <c r="F17" s="232">
        <f>'Лист1'!$E$24</f>
        <v>1413.649823</v>
      </c>
      <c r="G17" s="232">
        <f>'Лист1'!$E$28</f>
        <v>1317.11815</v>
      </c>
    </row>
    <row r="18">
      <c r="A18" s="230">
        <v>15.0</v>
      </c>
      <c r="B18" s="231">
        <f t="shared" si="1"/>
        <v>44909</v>
      </c>
      <c r="D18" s="232">
        <f>'Лист1'!$E$16</f>
        <v>1921.708536</v>
      </c>
      <c r="E18" s="232">
        <f>'Лист1'!$E$20</f>
        <v>1580.112743</v>
      </c>
      <c r="F18" s="232">
        <f>'Лист1'!$E$24</f>
        <v>1413.649823</v>
      </c>
      <c r="G18" s="232">
        <f>'Лист1'!$E$28</f>
        <v>1317.11815</v>
      </c>
    </row>
    <row r="19">
      <c r="A19" s="230">
        <v>16.0</v>
      </c>
      <c r="B19" s="231">
        <f t="shared" si="1"/>
        <v>44940</v>
      </c>
      <c r="D19" s="232">
        <f>'Лист1'!$E$16</f>
        <v>1921.708536</v>
      </c>
      <c r="E19" s="232">
        <f>'Лист1'!$E$20</f>
        <v>1580.112743</v>
      </c>
      <c r="F19" s="232">
        <f>'Лист1'!$E$24</f>
        <v>1413.649823</v>
      </c>
      <c r="G19" s="232">
        <f>'Лист1'!$E$28</f>
        <v>1317.11815</v>
      </c>
    </row>
    <row r="20">
      <c r="A20" s="230">
        <v>17.0</v>
      </c>
      <c r="B20" s="231">
        <f t="shared" si="1"/>
        <v>44971</v>
      </c>
      <c r="D20" s="232">
        <f>'Лист1'!$E$16</f>
        <v>1921.708536</v>
      </c>
      <c r="E20" s="232">
        <f>'Лист1'!$E$20</f>
        <v>1580.112743</v>
      </c>
      <c r="F20" s="232">
        <f>'Лист1'!$E$24</f>
        <v>1413.649823</v>
      </c>
      <c r="G20" s="232">
        <f>'Лист1'!$E$28</f>
        <v>1317.11815</v>
      </c>
    </row>
    <row r="21" ht="15.75" customHeight="1">
      <c r="A21" s="230">
        <v>18.0</v>
      </c>
      <c r="B21" s="231">
        <f t="shared" si="1"/>
        <v>44999</v>
      </c>
      <c r="D21" s="232">
        <f>'Лист1'!$E$16</f>
        <v>1921.708536</v>
      </c>
      <c r="E21" s="232">
        <f>'Лист1'!$E$20</f>
        <v>1580.112743</v>
      </c>
      <c r="F21" s="232">
        <f>'Лист1'!$E$24</f>
        <v>1413.649823</v>
      </c>
      <c r="G21" s="232">
        <f>'Лист1'!$E$28</f>
        <v>1317.11815</v>
      </c>
    </row>
    <row r="22" ht="15.75" customHeight="1">
      <c r="A22" s="230">
        <v>19.0</v>
      </c>
      <c r="B22" s="231">
        <f t="shared" si="1"/>
        <v>45030</v>
      </c>
      <c r="D22" s="232">
        <f>'Лист1'!$E$16</f>
        <v>1921.708536</v>
      </c>
      <c r="E22" s="232">
        <f>'Лист1'!$E$20</f>
        <v>1580.112743</v>
      </c>
      <c r="F22" s="232">
        <f>'Лист1'!$E$24</f>
        <v>1413.649823</v>
      </c>
      <c r="G22" s="232">
        <f>'Лист1'!$E$28</f>
        <v>1317.11815</v>
      </c>
    </row>
    <row r="23" ht="15.75" customHeight="1">
      <c r="A23" s="230">
        <v>20.0</v>
      </c>
      <c r="B23" s="231">
        <f t="shared" si="1"/>
        <v>45060</v>
      </c>
      <c r="D23" s="232">
        <f>'Лист1'!$E$16</f>
        <v>1921.708536</v>
      </c>
      <c r="E23" s="232">
        <f>'Лист1'!$E$20</f>
        <v>1580.112743</v>
      </c>
      <c r="F23" s="232">
        <f>'Лист1'!$E$24</f>
        <v>1413.649823</v>
      </c>
      <c r="G23" s="232">
        <f>'Лист1'!$E$28</f>
        <v>1317.11815</v>
      </c>
    </row>
    <row r="24" ht="15.75" customHeight="1">
      <c r="A24" s="230">
        <v>21.0</v>
      </c>
      <c r="B24" s="231">
        <f t="shared" si="1"/>
        <v>45091</v>
      </c>
      <c r="D24" s="232">
        <f>'Лист1'!$E$16</f>
        <v>1921.708536</v>
      </c>
      <c r="E24" s="232">
        <f>'Лист1'!$E$20</f>
        <v>1580.112743</v>
      </c>
      <c r="F24" s="232">
        <f>'Лист1'!$E$24</f>
        <v>1413.649823</v>
      </c>
      <c r="G24" s="232">
        <f>'Лист1'!$E$28</f>
        <v>1317.11815</v>
      </c>
    </row>
    <row r="25" ht="15.75" customHeight="1">
      <c r="A25" s="230">
        <v>22.0</v>
      </c>
      <c r="B25" s="231">
        <f t="shared" si="1"/>
        <v>45121</v>
      </c>
      <c r="D25" s="232">
        <f>'Лист1'!$E$16</f>
        <v>1921.708536</v>
      </c>
      <c r="E25" s="232">
        <f>'Лист1'!$E$20</f>
        <v>1580.112743</v>
      </c>
      <c r="F25" s="232">
        <f>'Лист1'!$E$24</f>
        <v>1413.649823</v>
      </c>
      <c r="G25" s="232">
        <f>'Лист1'!$E$28</f>
        <v>1317.11815</v>
      </c>
    </row>
    <row r="26" ht="15.75" customHeight="1">
      <c r="A26" s="230">
        <v>23.0</v>
      </c>
      <c r="B26" s="231">
        <f t="shared" si="1"/>
        <v>45152</v>
      </c>
      <c r="D26" s="232">
        <f>'Лист1'!$E$16</f>
        <v>1921.708536</v>
      </c>
      <c r="E26" s="232">
        <f>'Лист1'!$E$20</f>
        <v>1580.112743</v>
      </c>
      <c r="F26" s="232">
        <f>'Лист1'!$E$24</f>
        <v>1413.649823</v>
      </c>
      <c r="G26" s="232">
        <f>'Лист1'!$E$28</f>
        <v>1317.11815</v>
      </c>
    </row>
    <row r="27" ht="15.75" customHeight="1">
      <c r="A27" s="230">
        <v>24.0</v>
      </c>
      <c r="B27" s="231">
        <f t="shared" si="1"/>
        <v>45183</v>
      </c>
      <c r="D27" s="232">
        <f>'Лист1'!$E$16</f>
        <v>1921.708536</v>
      </c>
      <c r="E27" s="232">
        <f>'Лист1'!$E$20</f>
        <v>1580.112743</v>
      </c>
      <c r="F27" s="232">
        <f>'Лист1'!$E$24</f>
        <v>1413.649823</v>
      </c>
      <c r="G27" s="232">
        <f>'Лист1'!$E$28</f>
        <v>1317.11815</v>
      </c>
    </row>
    <row r="28" ht="15.75" customHeight="1">
      <c r="A28" s="230">
        <v>25.0</v>
      </c>
      <c r="B28" s="231">
        <f t="shared" si="1"/>
        <v>45213</v>
      </c>
      <c r="D28" s="233">
        <f>XIRR(D3:D27,B3:B27)</f>
        <v>0.927985376</v>
      </c>
      <c r="E28" s="232">
        <f>'Лист1'!$E$20</f>
        <v>1580.112743</v>
      </c>
      <c r="F28" s="232">
        <f>'Лист1'!$E$24</f>
        <v>1413.649823</v>
      </c>
      <c r="G28" s="232">
        <f>'Лист1'!$E$28</f>
        <v>1317.11815</v>
      </c>
    </row>
    <row r="29" ht="15.75" customHeight="1">
      <c r="A29" s="230">
        <v>26.0</v>
      </c>
      <c r="B29" s="231">
        <f t="shared" si="1"/>
        <v>45244</v>
      </c>
      <c r="E29" s="232">
        <f>'Лист1'!$E$20</f>
        <v>1580.112743</v>
      </c>
      <c r="F29" s="232">
        <f>'Лист1'!$E$24</f>
        <v>1413.649823</v>
      </c>
      <c r="G29" s="232">
        <f>'Лист1'!$E$28</f>
        <v>1317.11815</v>
      </c>
    </row>
    <row r="30" ht="15.75" customHeight="1">
      <c r="A30" s="230">
        <v>27.0</v>
      </c>
      <c r="B30" s="231">
        <f t="shared" si="1"/>
        <v>45274</v>
      </c>
      <c r="E30" s="232">
        <f>'Лист1'!$E$20</f>
        <v>1580.112743</v>
      </c>
      <c r="F30" s="232">
        <f>'Лист1'!$E$24</f>
        <v>1413.649823</v>
      </c>
      <c r="G30" s="232">
        <f>'Лист1'!$E$28</f>
        <v>1317.11815</v>
      </c>
    </row>
    <row r="31" ht="15.75" customHeight="1">
      <c r="A31" s="230">
        <v>28.0</v>
      </c>
      <c r="B31" s="231">
        <f t="shared" si="1"/>
        <v>45305</v>
      </c>
      <c r="E31" s="232">
        <f>'Лист1'!$E$20</f>
        <v>1580.112743</v>
      </c>
      <c r="F31" s="232">
        <f>'Лист1'!$E$24</f>
        <v>1413.649823</v>
      </c>
      <c r="G31" s="232">
        <f>'Лист1'!$E$28</f>
        <v>1317.11815</v>
      </c>
    </row>
    <row r="32" ht="15.75" customHeight="1">
      <c r="A32" s="230">
        <v>29.0</v>
      </c>
      <c r="B32" s="231">
        <f t="shared" si="1"/>
        <v>45336</v>
      </c>
      <c r="E32" s="232">
        <f>'Лист1'!$E$20</f>
        <v>1580.112743</v>
      </c>
      <c r="F32" s="232">
        <f>'Лист1'!$E$24</f>
        <v>1413.649823</v>
      </c>
      <c r="G32" s="232">
        <f>'Лист1'!$E$28</f>
        <v>1317.11815</v>
      </c>
    </row>
    <row r="33" ht="15.75" customHeight="1">
      <c r="A33" s="230">
        <v>30.0</v>
      </c>
      <c r="B33" s="231">
        <f t="shared" si="1"/>
        <v>45365</v>
      </c>
      <c r="E33" s="232">
        <f>'Лист1'!$E$20</f>
        <v>1580.112743</v>
      </c>
      <c r="F33" s="232">
        <f>'Лист1'!$E$24</f>
        <v>1413.649823</v>
      </c>
      <c r="G33" s="232">
        <f>'Лист1'!$E$28</f>
        <v>1317.11815</v>
      </c>
    </row>
    <row r="34" ht="15.75" customHeight="1">
      <c r="A34" s="230">
        <v>31.0</v>
      </c>
      <c r="B34" s="231">
        <f t="shared" si="1"/>
        <v>45396</v>
      </c>
      <c r="E34" s="232">
        <f>'Лист1'!$E$20</f>
        <v>1580.112743</v>
      </c>
      <c r="F34" s="232">
        <f>'Лист1'!$E$24</f>
        <v>1413.649823</v>
      </c>
      <c r="G34" s="232">
        <f>'Лист1'!$E$28</f>
        <v>1317.11815</v>
      </c>
    </row>
    <row r="35" ht="15.75" customHeight="1">
      <c r="A35" s="230">
        <v>32.0</v>
      </c>
      <c r="B35" s="231">
        <f t="shared" si="1"/>
        <v>45426</v>
      </c>
      <c r="E35" s="232">
        <f>'Лист1'!$E$20</f>
        <v>1580.112743</v>
      </c>
      <c r="F35" s="232">
        <f>'Лист1'!$E$24</f>
        <v>1413.649823</v>
      </c>
      <c r="G35" s="232">
        <f>'Лист1'!$E$28</f>
        <v>1317.11815</v>
      </c>
    </row>
    <row r="36" ht="15.75" customHeight="1">
      <c r="A36" s="230">
        <v>33.0</v>
      </c>
      <c r="B36" s="231">
        <f t="shared" si="1"/>
        <v>45457</v>
      </c>
      <c r="E36" s="232">
        <f>'Лист1'!$E$20</f>
        <v>1580.112743</v>
      </c>
      <c r="F36" s="232">
        <f>'Лист1'!$E$24</f>
        <v>1413.649823</v>
      </c>
      <c r="G36" s="232">
        <f>'Лист1'!$E$28</f>
        <v>1317.11815</v>
      </c>
    </row>
    <row r="37" ht="15.75" customHeight="1">
      <c r="A37" s="230">
        <v>34.0</v>
      </c>
      <c r="B37" s="231">
        <f t="shared" si="1"/>
        <v>45487</v>
      </c>
      <c r="E37" s="232">
        <f>'Лист1'!$E$20</f>
        <v>1580.112743</v>
      </c>
      <c r="F37" s="232">
        <f>'Лист1'!$E$24</f>
        <v>1413.649823</v>
      </c>
      <c r="G37" s="232">
        <f>'Лист1'!$E$28</f>
        <v>1317.11815</v>
      </c>
    </row>
    <row r="38" ht="15.75" customHeight="1">
      <c r="A38" s="230">
        <v>35.0</v>
      </c>
      <c r="B38" s="231">
        <f t="shared" si="1"/>
        <v>45518</v>
      </c>
      <c r="E38" s="232">
        <f>'Лист1'!$E$20</f>
        <v>1580.112743</v>
      </c>
      <c r="F38" s="232">
        <f>'Лист1'!$E$24</f>
        <v>1413.649823</v>
      </c>
      <c r="G38" s="232">
        <f>'Лист1'!$E$28</f>
        <v>1317.11815</v>
      </c>
    </row>
    <row r="39" ht="15.75" customHeight="1">
      <c r="A39" s="230">
        <v>36.0</v>
      </c>
      <c r="B39" s="231">
        <f t="shared" si="1"/>
        <v>45549</v>
      </c>
      <c r="E39" s="232">
        <f>'Лист1'!$E$20</f>
        <v>1580.112743</v>
      </c>
      <c r="F39" s="232">
        <f>'Лист1'!$E$24</f>
        <v>1413.649823</v>
      </c>
      <c r="G39" s="232">
        <f>'Лист1'!$E$28</f>
        <v>1317.11815</v>
      </c>
    </row>
    <row r="40" ht="15.75" customHeight="1">
      <c r="A40" s="230">
        <v>37.0</v>
      </c>
      <c r="B40" s="231">
        <f t="shared" si="1"/>
        <v>45579</v>
      </c>
      <c r="E40" s="233">
        <f>XIRR(E3:E39,B3:B39)</f>
        <v>0.8707556576</v>
      </c>
      <c r="F40" s="232">
        <f>'Лист1'!$E$24</f>
        <v>1413.649823</v>
      </c>
      <c r="G40" s="232">
        <f>'Лист1'!$E$28</f>
        <v>1317.11815</v>
      </c>
    </row>
    <row r="41" ht="15.75" customHeight="1">
      <c r="A41" s="230">
        <v>38.0</v>
      </c>
      <c r="B41" s="231">
        <f t="shared" si="1"/>
        <v>45610</v>
      </c>
      <c r="F41" s="232">
        <f>'Лист1'!$E$24</f>
        <v>1413.649823</v>
      </c>
      <c r="G41" s="232">
        <f>'Лист1'!$E$28</f>
        <v>1317.11815</v>
      </c>
    </row>
    <row r="42" ht="15.75" customHeight="1">
      <c r="A42" s="230">
        <v>39.0</v>
      </c>
      <c r="B42" s="231">
        <f t="shared" si="1"/>
        <v>45640</v>
      </c>
      <c r="F42" s="232">
        <f>'Лист1'!$E$24</f>
        <v>1413.649823</v>
      </c>
      <c r="G42" s="232">
        <f>'Лист1'!$E$28</f>
        <v>1317.11815</v>
      </c>
    </row>
    <row r="43" ht="15.75" customHeight="1">
      <c r="A43" s="230">
        <v>40.0</v>
      </c>
      <c r="B43" s="231">
        <f t="shared" si="1"/>
        <v>45671</v>
      </c>
      <c r="F43" s="232">
        <f>'Лист1'!$E$24</f>
        <v>1413.649823</v>
      </c>
      <c r="G43" s="232">
        <f>'Лист1'!$E$28</f>
        <v>1317.11815</v>
      </c>
    </row>
    <row r="44" ht="15.75" customHeight="1">
      <c r="A44" s="230">
        <v>41.0</v>
      </c>
      <c r="B44" s="231">
        <f t="shared" si="1"/>
        <v>45702</v>
      </c>
      <c r="F44" s="232">
        <f>'Лист1'!$E$24</f>
        <v>1413.649823</v>
      </c>
      <c r="G44" s="232">
        <f>'Лист1'!$E$28</f>
        <v>1317.11815</v>
      </c>
    </row>
    <row r="45" ht="15.75" customHeight="1">
      <c r="A45" s="230">
        <v>42.0</v>
      </c>
      <c r="B45" s="231">
        <f t="shared" si="1"/>
        <v>45730</v>
      </c>
      <c r="F45" s="232">
        <f>'Лист1'!$E$24</f>
        <v>1413.649823</v>
      </c>
      <c r="G45" s="232">
        <f>'Лист1'!$E$28</f>
        <v>1317.11815</v>
      </c>
    </row>
    <row r="46" ht="15.75" customHeight="1">
      <c r="A46" s="230">
        <v>43.0</v>
      </c>
      <c r="B46" s="231">
        <f t="shared" si="1"/>
        <v>45761</v>
      </c>
      <c r="F46" s="232">
        <f>'Лист1'!$E$24</f>
        <v>1413.649823</v>
      </c>
      <c r="G46" s="232">
        <f>'Лист1'!$E$28</f>
        <v>1317.11815</v>
      </c>
    </row>
    <row r="47" ht="15.75" customHeight="1">
      <c r="A47" s="230">
        <v>44.0</v>
      </c>
      <c r="B47" s="231">
        <f t="shared" si="1"/>
        <v>45791</v>
      </c>
      <c r="F47" s="232">
        <f>'Лист1'!$E$24</f>
        <v>1413.649823</v>
      </c>
      <c r="G47" s="232">
        <f>'Лист1'!$E$28</f>
        <v>1317.11815</v>
      </c>
    </row>
    <row r="48" ht="15.75" customHeight="1">
      <c r="A48" s="230">
        <v>45.0</v>
      </c>
      <c r="B48" s="231">
        <f t="shared" si="1"/>
        <v>45822</v>
      </c>
      <c r="F48" s="232">
        <f>'Лист1'!$E$24</f>
        <v>1413.649823</v>
      </c>
      <c r="G48" s="232">
        <f>'Лист1'!$E$28</f>
        <v>1317.11815</v>
      </c>
    </row>
    <row r="49" ht="15.75" customHeight="1">
      <c r="A49" s="230">
        <v>46.0</v>
      </c>
      <c r="B49" s="231">
        <f t="shared" si="1"/>
        <v>45852</v>
      </c>
      <c r="F49" s="232">
        <f>'Лист1'!$E$24</f>
        <v>1413.649823</v>
      </c>
      <c r="G49" s="232">
        <f>'Лист1'!$E$28</f>
        <v>1317.11815</v>
      </c>
    </row>
    <row r="50" ht="15.75" customHeight="1">
      <c r="A50" s="230">
        <v>47.0</v>
      </c>
      <c r="B50" s="231">
        <f t="shared" si="1"/>
        <v>45883</v>
      </c>
      <c r="F50" s="232">
        <f>'Лист1'!$E$24</f>
        <v>1413.649823</v>
      </c>
      <c r="G50" s="232">
        <f>'Лист1'!$E$28</f>
        <v>1317.11815</v>
      </c>
    </row>
    <row r="51" ht="15.75" customHeight="1">
      <c r="A51" s="230">
        <v>48.0</v>
      </c>
      <c r="B51" s="231">
        <f t="shared" si="1"/>
        <v>45914</v>
      </c>
      <c r="F51" s="232">
        <f>'Лист1'!$E$24</f>
        <v>1413.649823</v>
      </c>
      <c r="G51" s="232">
        <f>'Лист1'!$E$28</f>
        <v>1317.11815</v>
      </c>
    </row>
    <row r="52" ht="15.75" customHeight="1">
      <c r="A52" s="230">
        <v>49.0</v>
      </c>
      <c r="B52" s="231">
        <f t="shared" si="1"/>
        <v>45944</v>
      </c>
      <c r="F52" s="233">
        <f>XIRR(F3:F51,B3:B51)</f>
        <v>0.8266532301</v>
      </c>
      <c r="G52" s="232">
        <f>'Лист1'!$E$28</f>
        <v>1317.11815</v>
      </c>
    </row>
    <row r="53" ht="15.75" customHeight="1">
      <c r="A53" s="230">
        <v>50.0</v>
      </c>
      <c r="B53" s="231">
        <f t="shared" si="1"/>
        <v>45975</v>
      </c>
      <c r="G53" s="232">
        <f>'Лист1'!$E$28</f>
        <v>1317.11815</v>
      </c>
    </row>
    <row r="54" ht="15.75" customHeight="1">
      <c r="A54" s="230">
        <v>51.0</v>
      </c>
      <c r="B54" s="231">
        <f t="shared" si="1"/>
        <v>46005</v>
      </c>
      <c r="G54" s="232">
        <f>'Лист1'!$E$28</f>
        <v>1317.11815</v>
      </c>
    </row>
    <row r="55" ht="15.75" customHeight="1">
      <c r="A55" s="230">
        <v>52.0</v>
      </c>
      <c r="B55" s="231">
        <f t="shared" si="1"/>
        <v>46036</v>
      </c>
      <c r="G55" s="232">
        <f>'Лист1'!$E$28</f>
        <v>1317.11815</v>
      </c>
    </row>
    <row r="56" ht="15.75" customHeight="1">
      <c r="A56" s="230">
        <v>53.0</v>
      </c>
      <c r="B56" s="231">
        <f t="shared" si="1"/>
        <v>46067</v>
      </c>
      <c r="G56" s="232">
        <f>'Лист1'!$E$28</f>
        <v>1317.11815</v>
      </c>
    </row>
    <row r="57" ht="15.75" customHeight="1">
      <c r="A57" s="230">
        <v>54.0</v>
      </c>
      <c r="B57" s="231">
        <f t="shared" si="1"/>
        <v>46095</v>
      </c>
      <c r="G57" s="232">
        <f>'Лист1'!$E$28</f>
        <v>1317.11815</v>
      </c>
    </row>
    <row r="58" ht="15.75" customHeight="1">
      <c r="A58" s="230">
        <v>55.0</v>
      </c>
      <c r="B58" s="231">
        <f t="shared" si="1"/>
        <v>46126</v>
      </c>
      <c r="G58" s="232">
        <f>'Лист1'!$E$28</f>
        <v>1317.11815</v>
      </c>
    </row>
    <row r="59" ht="15.75" customHeight="1">
      <c r="A59" s="230">
        <v>56.0</v>
      </c>
      <c r="B59" s="231">
        <f t="shared" si="1"/>
        <v>46156</v>
      </c>
      <c r="G59" s="232">
        <f>'Лист1'!$E$28</f>
        <v>1317.11815</v>
      </c>
    </row>
    <row r="60" ht="15.75" customHeight="1">
      <c r="A60" s="230">
        <v>57.0</v>
      </c>
      <c r="B60" s="231">
        <f t="shared" si="1"/>
        <v>46187</v>
      </c>
      <c r="G60" s="232">
        <f>'Лист1'!$E$28</f>
        <v>1317.11815</v>
      </c>
    </row>
    <row r="61" ht="15.75" customHeight="1">
      <c r="A61" s="230">
        <v>58.0</v>
      </c>
      <c r="B61" s="231">
        <f t="shared" si="1"/>
        <v>46217</v>
      </c>
      <c r="G61" s="232">
        <f>'Лист1'!$E$28</f>
        <v>1317.11815</v>
      </c>
    </row>
    <row r="62" ht="15.75" customHeight="1">
      <c r="A62" s="230">
        <v>59.0</v>
      </c>
      <c r="B62" s="231">
        <f t="shared" si="1"/>
        <v>46248</v>
      </c>
      <c r="G62" s="232">
        <f>'Лист1'!$E$28</f>
        <v>1317.11815</v>
      </c>
    </row>
    <row r="63" ht="15.75" customHeight="1">
      <c r="A63" s="230">
        <v>60.0</v>
      </c>
      <c r="B63" s="231">
        <f t="shared" si="1"/>
        <v>46279</v>
      </c>
      <c r="G63" s="232">
        <f>'Лист1'!$E$28</f>
        <v>1317.11815</v>
      </c>
    </row>
    <row r="64" ht="15.75" customHeight="1">
      <c r="G64" s="233">
        <f>XIRR(G3:G63,B3:B63)</f>
        <v>0.7929542136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